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570" tabRatio="701"/>
  </bookViews>
  <sheets>
    <sheet name="Лось" sheetId="30" r:id="rId1"/>
    <sheet name="Косуля сибирская" sheetId="40" r:id="rId2"/>
    <sheet name="барсук" sheetId="35" r:id="rId3"/>
  </sheets>
  <externalReferences>
    <externalReference r:id="rId4"/>
  </externalReferences>
  <definedNames>
    <definedName name="_xlnm._FilterDatabase" localSheetId="2" hidden="1">барсук!$A$12:$N$44</definedName>
    <definedName name="_xlnm._FilterDatabase" localSheetId="1" hidden="1">'Косуля сибирская'!$A$14:$W$96</definedName>
    <definedName name="_xlnm._FilterDatabase" localSheetId="0" hidden="1">Лось!$A$12:$W$86</definedName>
    <definedName name="_xlnm.Print_Area" localSheetId="2">барсук!$A$1:$N$44</definedName>
    <definedName name="_xlnm.Print_Area" localSheetId="1">'Косуля сибирская'!$A$1:$W$96</definedName>
    <definedName name="_xlnm.Print_Area" localSheetId="0">Лось!$A$1:$W$86</definedName>
    <definedName name="Охотничьи_просторы" localSheetId="2">барсук!$B$13:$B$43</definedName>
    <definedName name="Охотничьи_просторы" localSheetId="1">'Косуля сибирская'!$B$16:$B$69</definedName>
    <definedName name="Охотничьи_просторы">Лось!$B$14:$B$62</definedName>
    <definedName name="Охотугодья">#REF!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2" i="40" l="1"/>
  <c r="H42" i="40"/>
  <c r="W96" i="40"/>
  <c r="V96" i="40"/>
  <c r="U96" i="40"/>
  <c r="S96" i="40"/>
  <c r="O96" i="40"/>
  <c r="N96" i="40"/>
  <c r="M96" i="40"/>
  <c r="K96" i="40"/>
  <c r="J96" i="40"/>
  <c r="I96" i="40"/>
  <c r="G96" i="40"/>
  <c r="E96" i="40"/>
  <c r="D96" i="40"/>
  <c r="C96" i="40"/>
  <c r="N21" i="35"/>
  <c r="F21" i="35"/>
  <c r="J39" i="35"/>
  <c r="H39" i="35"/>
  <c r="K16" i="35"/>
  <c r="K14" i="35"/>
  <c r="J16" i="35"/>
  <c r="H16" i="35"/>
  <c r="D44" i="35" l="1"/>
  <c r="T94" i="40" l="1"/>
  <c r="P94" i="40"/>
  <c r="H94" i="40"/>
  <c r="F94" i="40"/>
  <c r="X94" i="40" s="1"/>
  <c r="Q94" i="40" s="1"/>
  <c r="R94" i="40" s="1"/>
  <c r="T93" i="40"/>
  <c r="P93" i="40"/>
  <c r="H93" i="40"/>
  <c r="F93" i="40"/>
  <c r="X93" i="40" s="1"/>
  <c r="Q93" i="40" s="1"/>
  <c r="R93" i="40" s="1"/>
  <c r="P92" i="40"/>
  <c r="H92" i="40"/>
  <c r="T92" i="40"/>
  <c r="F92" i="40"/>
  <c r="X92" i="40" s="1"/>
  <c r="Q92" i="40" s="1"/>
  <c r="R92" i="40" s="1"/>
  <c r="T91" i="40"/>
  <c r="P91" i="40"/>
  <c r="H91" i="40"/>
  <c r="F91" i="40"/>
  <c r="X91" i="40" s="1"/>
  <c r="Q91" i="40" s="1"/>
  <c r="R91" i="40" s="1"/>
  <c r="R90" i="40"/>
  <c r="T90" i="40"/>
  <c r="P90" i="40"/>
  <c r="H90" i="40"/>
  <c r="F90" i="40"/>
  <c r="X90" i="40" s="1"/>
  <c r="W86" i="30"/>
  <c r="V86" i="30"/>
  <c r="U86" i="30"/>
  <c r="S86" i="30"/>
  <c r="R86" i="30"/>
  <c r="Q86" i="30"/>
  <c r="O86" i="30"/>
  <c r="N86" i="30"/>
  <c r="M86" i="30"/>
  <c r="L86" i="30"/>
  <c r="K86" i="30"/>
  <c r="J86" i="30"/>
  <c r="I86" i="30"/>
  <c r="G86" i="30"/>
  <c r="C86" i="30"/>
  <c r="D86" i="30"/>
  <c r="E86" i="30"/>
  <c r="P85" i="30"/>
  <c r="T85" i="30"/>
  <c r="F85" i="30"/>
  <c r="X85" i="30" s="1"/>
  <c r="Q85" i="30" s="1"/>
  <c r="R85" i="30" s="1"/>
  <c r="H85" i="30"/>
  <c r="T84" i="30"/>
  <c r="F84" i="30"/>
  <c r="X84" i="30" s="1"/>
  <c r="Q84" i="30" s="1"/>
  <c r="R84" i="30" s="1"/>
  <c r="H84" i="30"/>
  <c r="P79" i="40" l="1"/>
  <c r="H79" i="40"/>
  <c r="H50" i="40"/>
  <c r="T48" i="40"/>
  <c r="P48" i="40"/>
  <c r="F48" i="40"/>
  <c r="T47" i="40"/>
  <c r="P47" i="40"/>
  <c r="H47" i="40"/>
  <c r="F47" i="40"/>
  <c r="H82" i="30" l="1"/>
  <c r="T81" i="30"/>
  <c r="T73" i="30"/>
  <c r="F73" i="30"/>
  <c r="P48" i="30"/>
  <c r="H48" i="30"/>
  <c r="F46" i="30"/>
  <c r="P37" i="30"/>
  <c r="H37" i="30"/>
  <c r="D65" i="30" l="1"/>
  <c r="N39" i="35" l="1"/>
  <c r="K39" i="35"/>
  <c r="L39" i="35" s="1"/>
  <c r="F39" i="35"/>
  <c r="N16" i="35"/>
  <c r="L16" i="35"/>
  <c r="F16" i="35"/>
  <c r="N20" i="35"/>
  <c r="K20" i="35"/>
  <c r="L20" i="35" s="1"/>
  <c r="J20" i="35"/>
  <c r="H20" i="35"/>
  <c r="F20" i="35"/>
  <c r="L14" i="35"/>
  <c r="H14" i="35"/>
  <c r="P88" i="40"/>
  <c r="H88" i="40"/>
  <c r="P70" i="40"/>
  <c r="H70" i="40"/>
  <c r="P63" i="40"/>
  <c r="H63" i="40"/>
  <c r="P59" i="40"/>
  <c r="H59" i="40"/>
  <c r="P54" i="40"/>
  <c r="H54" i="40"/>
  <c r="P50" i="40"/>
  <c r="T41" i="40" l="1"/>
  <c r="P41" i="40"/>
  <c r="H41" i="40"/>
  <c r="F41" i="40"/>
  <c r="X41" i="40" s="1"/>
  <c r="Q41" i="40" s="1"/>
  <c r="R41" i="40" s="1"/>
  <c r="P36" i="40"/>
  <c r="H36" i="40"/>
  <c r="H29" i="40" l="1"/>
  <c r="P29" i="40"/>
  <c r="P24" i="40"/>
  <c r="H24" i="40"/>
  <c r="P82" i="30"/>
  <c r="T48" i="30" l="1"/>
  <c r="T46" i="30" l="1"/>
  <c r="P46" i="30"/>
  <c r="H46" i="30"/>
  <c r="P45" i="30"/>
  <c r="H45" i="30"/>
  <c r="T45" i="30"/>
  <c r="F45" i="30"/>
  <c r="T37" i="30" l="1"/>
  <c r="F37" i="30"/>
  <c r="X37" i="30" s="1"/>
  <c r="Q37" i="30" s="1"/>
  <c r="R37" i="30" s="1"/>
  <c r="P32" i="30"/>
  <c r="H32" i="30"/>
  <c r="P26" i="30"/>
  <c r="H26" i="30"/>
  <c r="P19" i="30"/>
  <c r="T19" i="30"/>
  <c r="P22" i="30"/>
  <c r="H22" i="30"/>
  <c r="H19" i="30"/>
  <c r="T79" i="40" l="1"/>
  <c r="F79" i="40"/>
  <c r="B80" i="40"/>
  <c r="F80" i="40"/>
  <c r="H80" i="40"/>
  <c r="P80" i="40"/>
  <c r="T80" i="40"/>
  <c r="B81" i="40"/>
  <c r="F82" i="40"/>
  <c r="H82" i="40"/>
  <c r="P82" i="40"/>
  <c r="T82" i="40"/>
  <c r="B95" i="40"/>
  <c r="F95" i="40"/>
  <c r="H95" i="40"/>
  <c r="T95" i="40"/>
  <c r="F83" i="40"/>
  <c r="H83" i="40"/>
  <c r="P83" i="40"/>
  <c r="T83" i="40"/>
  <c r="B84" i="40"/>
  <c r="F85" i="40"/>
  <c r="H85" i="40"/>
  <c r="P85" i="40"/>
  <c r="T85" i="40"/>
  <c r="B86" i="40"/>
  <c r="F87" i="40"/>
  <c r="H87" i="40"/>
  <c r="P87" i="40"/>
  <c r="T87" i="40"/>
  <c r="F88" i="40"/>
  <c r="T88" i="40"/>
  <c r="T96" i="40" l="1"/>
  <c r="F96" i="40"/>
  <c r="P95" i="40"/>
  <c r="F48" i="30"/>
  <c r="X48" i="30" s="1"/>
  <c r="Q48" i="30" s="1"/>
  <c r="R48" i="30" s="1"/>
  <c r="F19" i="30"/>
  <c r="X19" i="30" s="1"/>
  <c r="Q19" i="30" s="1"/>
  <c r="R19" i="30" s="1"/>
  <c r="X79" i="40" l="1"/>
  <c r="Q79" i="40" s="1"/>
  <c r="R79" i="40" l="1"/>
  <c r="F86" i="30" l="1"/>
  <c r="T86" i="30"/>
  <c r="T50" i="40"/>
  <c r="F50" i="40"/>
  <c r="X50" i="40" s="1"/>
  <c r="Q50" i="40" s="1"/>
  <c r="R50" i="40" s="1"/>
  <c r="X48" i="40"/>
  <c r="Q48" i="40" s="1"/>
  <c r="R48" i="40" s="1"/>
  <c r="X45" i="30"/>
  <c r="Q45" i="30" s="1"/>
  <c r="R45" i="30" s="1"/>
  <c r="X88" i="40"/>
  <c r="Q88" i="40" s="1"/>
  <c r="R88" i="40" s="1"/>
  <c r="T63" i="40"/>
  <c r="F63" i="40"/>
  <c r="X63" i="40" s="1"/>
  <c r="Q63" i="40" s="1"/>
  <c r="R63" i="40" s="1"/>
  <c r="T59" i="40"/>
  <c r="F59" i="40"/>
  <c r="X59" i="40" s="1"/>
  <c r="Q59" i="40" s="1"/>
  <c r="R59" i="40" s="1"/>
  <c r="T54" i="40"/>
  <c r="F54" i="40"/>
  <c r="X54" i="40" s="1"/>
  <c r="Q54" i="40" s="1"/>
  <c r="R54" i="40" s="1"/>
  <c r="T36" i="40"/>
  <c r="F36" i="40"/>
  <c r="X36" i="40" s="1"/>
  <c r="Q36" i="40" s="1"/>
  <c r="R36" i="40" s="1"/>
  <c r="T29" i="40"/>
  <c r="F29" i="40"/>
  <c r="X29" i="40" s="1"/>
  <c r="Q29" i="40" s="1"/>
  <c r="R29" i="40" s="1"/>
  <c r="T24" i="40"/>
  <c r="F24" i="40"/>
  <c r="X24" i="40" s="1"/>
  <c r="Q24" i="40" s="1"/>
  <c r="R24" i="40" s="1"/>
  <c r="T82" i="30"/>
  <c r="F82" i="30"/>
  <c r="X82" i="30" s="1"/>
  <c r="Q82" i="30" s="1"/>
  <c r="R82" i="30" s="1"/>
  <c r="T32" i="30"/>
  <c r="F32" i="30"/>
  <c r="X32" i="30" s="1"/>
  <c r="Q32" i="30" s="1"/>
  <c r="R32" i="30" s="1"/>
  <c r="T26" i="30"/>
  <c r="F26" i="30"/>
  <c r="X26" i="30" s="1"/>
  <c r="Q26" i="30" s="1"/>
  <c r="R26" i="30" s="1"/>
  <c r="T22" i="30"/>
  <c r="F22" i="30"/>
  <c r="X22" i="30" s="1"/>
  <c r="Q22" i="30" s="1"/>
  <c r="R22" i="30" s="1"/>
  <c r="T66" i="30" l="1"/>
  <c r="T38" i="40" l="1"/>
  <c r="A16" i="40" l="1"/>
  <c r="B16" i="40"/>
  <c r="A19" i="40"/>
  <c r="B19" i="40"/>
  <c r="A22" i="40"/>
  <c r="B22" i="40"/>
  <c r="A25" i="40"/>
  <c r="B25" i="40"/>
  <c r="A30" i="40"/>
  <c r="B30" i="40"/>
  <c r="A32" i="40"/>
  <c r="B32" i="40"/>
  <c r="B34" i="40"/>
  <c r="A37" i="40"/>
  <c r="B37" i="40"/>
  <c r="A43" i="40"/>
  <c r="B43" i="40"/>
  <c r="A45" i="40"/>
  <c r="B45" i="40"/>
  <c r="A52" i="40"/>
  <c r="B52" i="40"/>
  <c r="A55" i="40"/>
  <c r="B55" i="40"/>
  <c r="A60" i="40"/>
  <c r="B60" i="40"/>
  <c r="A64" i="40"/>
  <c r="B64" i="40"/>
  <c r="A68" i="40"/>
  <c r="B68" i="40"/>
  <c r="B71" i="40"/>
  <c r="B75" i="40"/>
  <c r="B77" i="40"/>
  <c r="X16" i="40"/>
  <c r="F17" i="40"/>
  <c r="H17" i="40"/>
  <c r="T17" i="40"/>
  <c r="X17" i="40" l="1"/>
  <c r="Q17" i="40" s="1"/>
  <c r="P17" i="40"/>
  <c r="H55" i="30"/>
  <c r="X14" i="30"/>
  <c r="R17" i="40" l="1"/>
  <c r="X87" i="40"/>
  <c r="Q87" i="40" s="1"/>
  <c r="R87" i="40" s="1"/>
  <c r="X86" i="40"/>
  <c r="X85" i="40"/>
  <c r="Q85" i="40" s="1"/>
  <c r="R85" i="40" s="1"/>
  <c r="X84" i="40"/>
  <c r="X83" i="40"/>
  <c r="Q83" i="40" s="1"/>
  <c r="R83" i="40" s="1"/>
  <c r="X95" i="40"/>
  <c r="Q95" i="40" s="1"/>
  <c r="X82" i="40"/>
  <c r="Q82" i="40" s="1"/>
  <c r="R82" i="40" s="1"/>
  <c r="X81" i="40"/>
  <c r="X80" i="40"/>
  <c r="Q80" i="40" s="1"/>
  <c r="R80" i="40" s="1"/>
  <c r="T78" i="40"/>
  <c r="H78" i="40"/>
  <c r="P78" i="40"/>
  <c r="F78" i="40"/>
  <c r="X78" i="40" s="1"/>
  <c r="Q78" i="40" s="1"/>
  <c r="R78" i="40" s="1"/>
  <c r="X77" i="40"/>
  <c r="T76" i="40"/>
  <c r="H76" i="40"/>
  <c r="P76" i="40"/>
  <c r="F76" i="40"/>
  <c r="X76" i="40" s="1"/>
  <c r="Q76" i="40" s="1"/>
  <c r="R76" i="40" s="1"/>
  <c r="X75" i="40"/>
  <c r="T74" i="40"/>
  <c r="L74" i="40"/>
  <c r="P74" i="40" s="1"/>
  <c r="H74" i="40"/>
  <c r="F74" i="40"/>
  <c r="X74" i="40" s="1"/>
  <c r="Q74" i="40" s="1"/>
  <c r="R74" i="40" s="1"/>
  <c r="T73" i="40"/>
  <c r="P73" i="40"/>
  <c r="F73" i="40"/>
  <c r="X73" i="40" s="1"/>
  <c r="Q73" i="40" s="1"/>
  <c r="R73" i="40" s="1"/>
  <c r="T72" i="40"/>
  <c r="P72" i="40"/>
  <c r="H72" i="40"/>
  <c r="F72" i="40"/>
  <c r="X72" i="40" s="1"/>
  <c r="Q72" i="40" s="1"/>
  <c r="R72" i="40" s="1"/>
  <c r="X71" i="40"/>
  <c r="T69" i="40"/>
  <c r="H69" i="40"/>
  <c r="P69" i="40"/>
  <c r="F69" i="40"/>
  <c r="X69" i="40" s="1"/>
  <c r="Q69" i="40" s="1"/>
  <c r="R69" i="40" s="1"/>
  <c r="X68" i="40"/>
  <c r="T67" i="40"/>
  <c r="H67" i="40"/>
  <c r="P67" i="40"/>
  <c r="F67" i="40"/>
  <c r="X67" i="40" s="1"/>
  <c r="Q67" i="40" s="1"/>
  <c r="R67" i="40" s="1"/>
  <c r="T66" i="40"/>
  <c r="H66" i="40"/>
  <c r="P66" i="40"/>
  <c r="F66" i="40"/>
  <c r="X66" i="40" s="1"/>
  <c r="Q66" i="40" s="1"/>
  <c r="R66" i="40" s="1"/>
  <c r="T65" i="40"/>
  <c r="P65" i="40"/>
  <c r="F65" i="40"/>
  <c r="X64" i="40"/>
  <c r="T62" i="40"/>
  <c r="H62" i="40"/>
  <c r="P62" i="40"/>
  <c r="F62" i="40"/>
  <c r="X62" i="40" s="1"/>
  <c r="Q62" i="40" s="1"/>
  <c r="R62" i="40" s="1"/>
  <c r="T61" i="40"/>
  <c r="P61" i="40"/>
  <c r="H61" i="40"/>
  <c r="F61" i="40"/>
  <c r="X61" i="40" s="1"/>
  <c r="Q61" i="40" s="1"/>
  <c r="R61" i="40" s="1"/>
  <c r="X60" i="40"/>
  <c r="T58" i="40"/>
  <c r="P58" i="40"/>
  <c r="H58" i="40"/>
  <c r="F58" i="40"/>
  <c r="X58" i="40" s="1"/>
  <c r="Q58" i="40" s="1"/>
  <c r="R58" i="40" s="1"/>
  <c r="T57" i="40"/>
  <c r="P57" i="40"/>
  <c r="H57" i="40"/>
  <c r="F57" i="40"/>
  <c r="X57" i="40" s="1"/>
  <c r="Q57" i="40" s="1"/>
  <c r="R57" i="40" s="1"/>
  <c r="T56" i="40"/>
  <c r="P56" i="40"/>
  <c r="H56" i="40"/>
  <c r="F56" i="40"/>
  <c r="X56" i="40" s="1"/>
  <c r="Q56" i="40" s="1"/>
  <c r="R56" i="40" s="1"/>
  <c r="X55" i="40"/>
  <c r="T53" i="40"/>
  <c r="H53" i="40"/>
  <c r="P53" i="40"/>
  <c r="F53" i="40"/>
  <c r="X53" i="40" s="1"/>
  <c r="Q53" i="40" s="1"/>
  <c r="R53" i="40" s="1"/>
  <c r="X52" i="40"/>
  <c r="T51" i="40"/>
  <c r="P51" i="40"/>
  <c r="H51" i="40"/>
  <c r="F51" i="40"/>
  <c r="X51" i="40" s="1"/>
  <c r="Q51" i="40" s="1"/>
  <c r="R51" i="40" s="1"/>
  <c r="T49" i="40"/>
  <c r="P49" i="40"/>
  <c r="H49" i="40"/>
  <c r="F49" i="40"/>
  <c r="X49" i="40" s="1"/>
  <c r="Q49" i="40" s="1"/>
  <c r="R49" i="40" s="1"/>
  <c r="X47" i="40"/>
  <c r="Q47" i="40" s="1"/>
  <c r="R47" i="40" s="1"/>
  <c r="T46" i="40"/>
  <c r="H46" i="40"/>
  <c r="P46" i="40"/>
  <c r="F46" i="40"/>
  <c r="X46" i="40" s="1"/>
  <c r="Q46" i="40" s="1"/>
  <c r="R46" i="40" s="1"/>
  <c r="X45" i="40"/>
  <c r="T44" i="40"/>
  <c r="H44" i="40"/>
  <c r="P44" i="40"/>
  <c r="F44" i="40"/>
  <c r="X44" i="40" s="1"/>
  <c r="Q44" i="40" s="1"/>
  <c r="R44" i="40" s="1"/>
  <c r="X43" i="40"/>
  <c r="T42" i="40"/>
  <c r="F42" i="40"/>
  <c r="X42" i="40" s="1"/>
  <c r="Q42" i="40" s="1"/>
  <c r="T40" i="40"/>
  <c r="H40" i="40"/>
  <c r="P40" i="40"/>
  <c r="F40" i="40"/>
  <c r="X40" i="40" s="1"/>
  <c r="Q40" i="40" s="1"/>
  <c r="R40" i="40" s="1"/>
  <c r="T39" i="40"/>
  <c r="P39" i="40"/>
  <c r="H39" i="40"/>
  <c r="F39" i="40"/>
  <c r="X39" i="40" s="1"/>
  <c r="Q39" i="40" s="1"/>
  <c r="R39" i="40" s="1"/>
  <c r="P38" i="40"/>
  <c r="H38" i="40"/>
  <c r="F38" i="40"/>
  <c r="X38" i="40" s="1"/>
  <c r="Q38" i="40" s="1"/>
  <c r="R38" i="40" s="1"/>
  <c r="X37" i="40"/>
  <c r="T35" i="40"/>
  <c r="P35" i="40"/>
  <c r="H35" i="40"/>
  <c r="F35" i="40"/>
  <c r="X35" i="40" s="1"/>
  <c r="Q35" i="40" s="1"/>
  <c r="R35" i="40" s="1"/>
  <c r="T34" i="40"/>
  <c r="H34" i="40"/>
  <c r="P34" i="40"/>
  <c r="F34" i="40"/>
  <c r="X34" i="40" s="1"/>
  <c r="Q34" i="40" s="1"/>
  <c r="R34" i="40" s="1"/>
  <c r="T33" i="40"/>
  <c r="L33" i="40"/>
  <c r="L96" i="40" s="1"/>
  <c r="H33" i="40"/>
  <c r="F33" i="40"/>
  <c r="X33" i="40" s="1"/>
  <c r="Q33" i="40" s="1"/>
  <c r="R33" i="40" s="1"/>
  <c r="X32" i="40"/>
  <c r="T31" i="40"/>
  <c r="P31" i="40"/>
  <c r="H31" i="40"/>
  <c r="F31" i="40"/>
  <c r="X31" i="40" s="1"/>
  <c r="Q31" i="40" s="1"/>
  <c r="R31" i="40" s="1"/>
  <c r="X30" i="40"/>
  <c r="T28" i="40"/>
  <c r="P28" i="40"/>
  <c r="H28" i="40"/>
  <c r="F28" i="40"/>
  <c r="X28" i="40" s="1"/>
  <c r="Q28" i="40" s="1"/>
  <c r="R28" i="40" s="1"/>
  <c r="T27" i="40"/>
  <c r="H27" i="40"/>
  <c r="P27" i="40"/>
  <c r="F27" i="40"/>
  <c r="X27" i="40" s="1"/>
  <c r="Q27" i="40" s="1"/>
  <c r="R27" i="40" s="1"/>
  <c r="T26" i="40"/>
  <c r="P26" i="40"/>
  <c r="H26" i="40"/>
  <c r="F26" i="40"/>
  <c r="X26" i="40" s="1"/>
  <c r="Q26" i="40" s="1"/>
  <c r="R26" i="40" s="1"/>
  <c r="X25" i="40"/>
  <c r="T23" i="40"/>
  <c r="H23" i="40"/>
  <c r="P23" i="40"/>
  <c r="F23" i="40"/>
  <c r="X23" i="40" s="1"/>
  <c r="Q23" i="40" s="1"/>
  <c r="R23" i="40" s="1"/>
  <c r="X22" i="40"/>
  <c r="T21" i="40"/>
  <c r="H21" i="40"/>
  <c r="P21" i="40"/>
  <c r="F21" i="40"/>
  <c r="X21" i="40" s="1"/>
  <c r="Q21" i="40" s="1"/>
  <c r="R21" i="40" s="1"/>
  <c r="T20" i="40"/>
  <c r="H20" i="40"/>
  <c r="P20" i="40"/>
  <c r="F20" i="40"/>
  <c r="X20" i="40" s="1"/>
  <c r="Q20" i="40" s="1"/>
  <c r="R20" i="40" s="1"/>
  <c r="X19" i="40"/>
  <c r="T18" i="40"/>
  <c r="H18" i="40"/>
  <c r="P18" i="40"/>
  <c r="F18" i="40"/>
  <c r="R42" i="40" l="1"/>
  <c r="P33" i="40"/>
  <c r="P96" i="40"/>
  <c r="R95" i="40"/>
  <c r="H96" i="40"/>
  <c r="X18" i="40"/>
  <c r="Q18" i="40" s="1"/>
  <c r="Q96" i="40" s="1"/>
  <c r="X65" i="40"/>
  <c r="Q65" i="40" s="1"/>
  <c r="H73" i="40"/>
  <c r="H65" i="40"/>
  <c r="H86" i="30" l="1"/>
  <c r="R18" i="40"/>
  <c r="R96" i="40" s="1"/>
  <c r="R65" i="40"/>
  <c r="C44" i="35"/>
  <c r="E44" i="35"/>
  <c r="N43" i="35"/>
  <c r="K43" i="35"/>
  <c r="L43" i="35" s="1"/>
  <c r="H43" i="35"/>
  <c r="J43" i="35"/>
  <c r="F43" i="35"/>
  <c r="K41" i="35"/>
  <c r="N41" i="35"/>
  <c r="L41" i="35"/>
  <c r="H41" i="35"/>
  <c r="J41" i="35"/>
  <c r="F41" i="35"/>
  <c r="K37" i="35"/>
  <c r="N37" i="35"/>
  <c r="L37" i="35"/>
  <c r="H37" i="35"/>
  <c r="J37" i="35"/>
  <c r="F37" i="35"/>
  <c r="N35" i="35"/>
  <c r="K35" i="35"/>
  <c r="L35" i="35" s="1"/>
  <c r="H35" i="35"/>
  <c r="J35" i="35"/>
  <c r="F35" i="35"/>
  <c r="K33" i="35"/>
  <c r="N33" i="35"/>
  <c r="L33" i="35"/>
  <c r="H33" i="35"/>
  <c r="J33" i="35"/>
  <c r="F33" i="35"/>
  <c r="K31" i="35"/>
  <c r="N31" i="35"/>
  <c r="L31" i="35"/>
  <c r="H31" i="35"/>
  <c r="J31" i="35"/>
  <c r="F31" i="35"/>
  <c r="N29" i="35"/>
  <c r="J29" i="35"/>
  <c r="H29" i="35"/>
  <c r="F29" i="35"/>
  <c r="K29" i="35" s="1"/>
  <c r="L29" i="35" s="1"/>
  <c r="N27" i="35"/>
  <c r="H27" i="35"/>
  <c r="J27" i="35"/>
  <c r="F27" i="35"/>
  <c r="K27" i="35" s="1"/>
  <c r="L27" i="35" s="1"/>
  <c r="N25" i="35"/>
  <c r="H25" i="35"/>
  <c r="J25" i="35"/>
  <c r="F25" i="35"/>
  <c r="K25" i="35" s="1"/>
  <c r="L25" i="35" s="1"/>
  <c r="N23" i="35"/>
  <c r="H23" i="35"/>
  <c r="J23" i="35"/>
  <c r="F23" i="35"/>
  <c r="K23" i="35" s="1"/>
  <c r="L23" i="35" s="1"/>
  <c r="N18" i="35"/>
  <c r="H18" i="35"/>
  <c r="J18" i="35"/>
  <c r="F18" i="35"/>
  <c r="K18" i="35" s="1"/>
  <c r="L18" i="35" s="1"/>
  <c r="N14" i="35"/>
  <c r="J14" i="35"/>
  <c r="F14" i="35"/>
  <c r="K44" i="35" l="1"/>
  <c r="L44" i="35" s="1"/>
  <c r="M44" i="35"/>
  <c r="N44" i="35" s="1"/>
  <c r="G44" i="35"/>
  <c r="I44" i="35"/>
  <c r="J44" i="35" l="1"/>
  <c r="H44" i="35"/>
  <c r="L34" i="30" l="1"/>
  <c r="L60" i="30" l="1"/>
  <c r="L36" i="30"/>
  <c r="L53" i="30"/>
  <c r="P86" i="30" l="1"/>
  <c r="P15" i="30"/>
  <c r="H24" i="30"/>
  <c r="P24" i="30"/>
  <c r="P33" i="30"/>
  <c r="X35" i="30"/>
  <c r="P36" i="30"/>
  <c r="P39" i="30"/>
  <c r="X50" i="30"/>
  <c r="H51" i="30"/>
  <c r="F53" i="30"/>
  <c r="X53" i="30" s="1"/>
  <c r="H54" i="30"/>
  <c r="P55" i="30"/>
  <c r="H57" i="30"/>
  <c r="H58" i="30"/>
  <c r="P72" i="30"/>
  <c r="H74" i="30"/>
  <c r="H77" i="30"/>
  <c r="Q53" i="30" l="1"/>
  <c r="R53" i="30" s="1"/>
  <c r="T53" i="30"/>
  <c r="P76" i="30"/>
  <c r="P49" i="30"/>
  <c r="P66" i="30"/>
  <c r="P63" i="30"/>
  <c r="H72" i="30"/>
  <c r="P79" i="30"/>
  <c r="P70" i="30"/>
  <c r="P67" i="30"/>
  <c r="P53" i="30"/>
  <c r="P44" i="30"/>
  <c r="P18" i="30"/>
  <c r="P68" i="30"/>
  <c r="P42" i="30"/>
  <c r="P31" i="30"/>
  <c r="P27" i="30"/>
  <c r="P21" i="30"/>
  <c r="P81" i="30"/>
  <c r="H49" i="30"/>
  <c r="P47" i="30"/>
  <c r="P40" i="30"/>
  <c r="P74" i="30"/>
  <c r="P64" i="30"/>
  <c r="P60" i="30"/>
  <c r="P58" i="30"/>
  <c r="P57" i="30"/>
  <c r="P54" i="30"/>
  <c r="P29" i="30"/>
  <c r="P61" i="30"/>
  <c r="H53" i="30"/>
  <c r="P38" i="30"/>
  <c r="P34" i="30"/>
  <c r="P25" i="30"/>
  <c r="P16" i="30"/>
  <c r="P51" i="30"/>
  <c r="H63" i="30"/>
  <c r="P77" i="30"/>
  <c r="H76" i="30"/>
  <c r="H79" i="30"/>
  <c r="H70" i="30"/>
  <c r="H67" i="30"/>
  <c r="H66" i="30"/>
  <c r="H64" i="30"/>
  <c r="H61" i="30"/>
  <c r="H60" i="30"/>
  <c r="H68" i="30"/>
  <c r="H81" i="30"/>
  <c r="H47" i="30"/>
  <c r="H44" i="30"/>
  <c r="H39" i="30"/>
  <c r="H38" i="30"/>
  <c r="H36" i="30"/>
  <c r="H33" i="30"/>
  <c r="H15" i="30"/>
  <c r="H34" i="30"/>
  <c r="H42" i="30"/>
  <c r="H40" i="30"/>
  <c r="H31" i="30"/>
  <c r="H29" i="30"/>
  <c r="H27" i="30"/>
  <c r="H21" i="30"/>
  <c r="H25" i="30"/>
  <c r="H18" i="30"/>
  <c r="H16" i="30"/>
  <c r="T21" i="30" l="1"/>
  <c r="T34" i="30"/>
  <c r="T39" i="30"/>
  <c r="T51" i="30"/>
  <c r="T58" i="30"/>
  <c r="T60" i="30"/>
  <c r="T36" i="30"/>
  <c r="T42" i="30"/>
  <c r="T55" i="30"/>
  <c r="T63" i="30"/>
  <c r="T15" i="30"/>
  <c r="T40" i="30"/>
  <c r="T64" i="30"/>
  <c r="T16" i="30"/>
  <c r="T29" i="30"/>
  <c r="T44" i="30"/>
  <c r="T18" i="30"/>
  <c r="T24" i="30"/>
  <c r="T38" i="30"/>
  <c r="T54" i="30"/>
  <c r="T25" i="30"/>
  <c r="F67" i="30"/>
  <c r="X67" i="30" s="1"/>
  <c r="F66" i="30"/>
  <c r="X66" i="30" s="1"/>
  <c r="X65" i="30"/>
  <c r="F64" i="30"/>
  <c r="X64" i="30" s="1"/>
  <c r="F63" i="30"/>
  <c r="X63" i="30" s="1"/>
  <c r="X59" i="30"/>
  <c r="X56" i="30"/>
  <c r="F54" i="30"/>
  <c r="X54" i="30" s="1"/>
  <c r="X52" i="30"/>
  <c r="F44" i="30"/>
  <c r="X44" i="30" s="1"/>
  <c r="F42" i="30"/>
  <c r="X42" i="30" s="1"/>
  <c r="F40" i="30"/>
  <c r="X40" i="30" s="1"/>
  <c r="F39" i="30"/>
  <c r="X39" i="30" s="1"/>
  <c r="F38" i="30"/>
  <c r="X38" i="30" s="1"/>
  <c r="F31" i="30"/>
  <c r="X31" i="30" s="1"/>
  <c r="X30" i="30"/>
  <c r="F29" i="30"/>
  <c r="X29" i="30" s="1"/>
  <c r="X28" i="30"/>
  <c r="F27" i="30"/>
  <c r="X27" i="30" s="1"/>
  <c r="F25" i="30"/>
  <c r="X25" i="30" s="1"/>
  <c r="F24" i="30"/>
  <c r="X24" i="30" s="1"/>
  <c r="X23" i="30"/>
  <c r="F21" i="30"/>
  <c r="X21" i="30" s="1"/>
  <c r="X17" i="30"/>
  <c r="F16" i="30"/>
  <c r="X16" i="30" s="1"/>
  <c r="F15" i="30"/>
  <c r="X15" i="30" s="1"/>
  <c r="Q42" i="30" l="1"/>
  <c r="R42" i="30" s="1"/>
  <c r="Q15" i="30"/>
  <c r="R15" i="30" s="1"/>
  <c r="Q24" i="30"/>
  <c r="R24" i="30" s="1"/>
  <c r="Q29" i="30"/>
  <c r="R29" i="30" s="1"/>
  <c r="Q40" i="30"/>
  <c r="R40" i="30" s="1"/>
  <c r="Q54" i="30"/>
  <c r="R54" i="30" s="1"/>
  <c r="F60" i="30"/>
  <c r="Q63" i="30"/>
  <c r="R63" i="30" s="1"/>
  <c r="Q67" i="30"/>
  <c r="R67" i="30" s="1"/>
  <c r="Q25" i="30"/>
  <c r="R25" i="30" s="1"/>
  <c r="F36" i="30"/>
  <c r="X36" i="30" s="1"/>
  <c r="Q64" i="30"/>
  <c r="R64" i="30" s="1"/>
  <c r="Q39" i="30"/>
  <c r="R39" i="30" s="1"/>
  <c r="Q21" i="30"/>
  <c r="R21" i="30" s="1"/>
  <c r="Q27" i="30"/>
  <c r="R27" i="30" s="1"/>
  <c r="Q31" i="30"/>
  <c r="R31" i="30" s="1"/>
  <c r="Q38" i="30"/>
  <c r="R38" i="30" s="1"/>
  <c r="F51" i="30"/>
  <c r="X51" i="30" s="1"/>
  <c r="Q66" i="30"/>
  <c r="R66" i="30" s="1"/>
  <c r="F34" i="30"/>
  <c r="X34" i="30" s="1"/>
  <c r="X20" i="30"/>
  <c r="X43" i="30"/>
  <c r="F58" i="30"/>
  <c r="X58" i="30" s="1"/>
  <c r="X41" i="30"/>
  <c r="T61" i="30"/>
  <c r="F55" i="30"/>
  <c r="X55" i="30" s="1"/>
  <c r="F33" i="30"/>
  <c r="X33" i="30" s="1"/>
  <c r="T27" i="30"/>
  <c r="F49" i="30"/>
  <c r="X49" i="30" s="1"/>
  <c r="F57" i="30"/>
  <c r="X57" i="30" s="1"/>
  <c r="T49" i="30"/>
  <c r="T67" i="30"/>
  <c r="T47" i="30"/>
  <c r="T33" i="30"/>
  <c r="F47" i="30"/>
  <c r="X47" i="30" s="1"/>
  <c r="F61" i="30"/>
  <c r="X61" i="30" s="1"/>
  <c r="X62" i="30"/>
  <c r="T31" i="30"/>
  <c r="T57" i="30"/>
  <c r="F18" i="30"/>
  <c r="X18" i="30" s="1"/>
  <c r="T70" i="30"/>
  <c r="T74" i="30"/>
  <c r="Q44" i="30"/>
  <c r="T77" i="30"/>
  <c r="Q16" i="30"/>
  <c r="T76" i="30"/>
  <c r="X60" i="30" l="1"/>
  <c r="Q60" i="30" s="1"/>
  <c r="Q34" i="30"/>
  <c r="R34" i="30" s="1"/>
  <c r="Q18" i="30"/>
  <c r="R18" i="30" s="1"/>
  <c r="Q58" i="30"/>
  <c r="R58" i="30" s="1"/>
  <c r="Q51" i="30"/>
  <c r="R51" i="30" s="1"/>
  <c r="Q36" i="30"/>
  <c r="R36" i="30" s="1"/>
  <c r="Q33" i="30"/>
  <c r="R33" i="30" s="1"/>
  <c r="Q61" i="30"/>
  <c r="R61" i="30" s="1"/>
  <c r="Q57" i="30"/>
  <c r="R57" i="30" s="1"/>
  <c r="Q47" i="30"/>
  <c r="R47" i="30" s="1"/>
  <c r="Q49" i="30"/>
  <c r="R49" i="30" s="1"/>
  <c r="Q55" i="30"/>
  <c r="R55" i="30" s="1"/>
  <c r="T79" i="30"/>
  <c r="T72" i="30"/>
  <c r="T68" i="30"/>
  <c r="R44" i="30"/>
  <c r="R16" i="30"/>
  <c r="R60" i="30" l="1"/>
  <c r="X71" i="30"/>
  <c r="F76" i="30"/>
  <c r="X76" i="30" s="1"/>
  <c r="X78" i="30"/>
  <c r="F72" i="30"/>
  <c r="F70" i="30"/>
  <c r="X70" i="30" s="1"/>
  <c r="F81" i="30"/>
  <c r="X81" i="30" s="1"/>
  <c r="X80" i="30"/>
  <c r="F77" i="30"/>
  <c r="X77" i="30" s="1"/>
  <c r="X75" i="30"/>
  <c r="F74" i="30"/>
  <c r="X74" i="30" s="1"/>
  <c r="X69" i="30"/>
  <c r="F79" i="30"/>
  <c r="X79" i="30" s="1"/>
  <c r="X72" i="30" l="1"/>
  <c r="Q72" i="30" s="1"/>
  <c r="Q77" i="30"/>
  <c r="R77" i="30" s="1"/>
  <c r="Q70" i="30"/>
  <c r="R70" i="30" s="1"/>
  <c r="Q76" i="30"/>
  <c r="R76" i="30" s="1"/>
  <c r="Q79" i="30"/>
  <c r="Q74" i="30"/>
  <c r="R74" i="30" s="1"/>
  <c r="Q81" i="30"/>
  <c r="R81" i="30" s="1"/>
  <c r="F68" i="30"/>
  <c r="X68" i="30" s="1"/>
  <c r="R79" i="30"/>
  <c r="R72" i="30" l="1"/>
  <c r="Q68" i="30"/>
  <c r="R68" i="30" s="1"/>
</calcChain>
</file>

<file path=xl/sharedStrings.xml><?xml version="1.0" encoding="utf-8"?>
<sst xmlns="http://schemas.openxmlformats.org/spreadsheetml/2006/main" count="568" uniqueCount="168">
  <si>
    <t>Всего</t>
  </si>
  <si>
    <t>-</t>
  </si>
  <si>
    <t>Проект квот добычи охотничьих ресурсов</t>
  </si>
  <si>
    <r>
      <t xml:space="preserve">Вид охотничьих ресурсов </t>
    </r>
    <r>
      <rPr>
        <u/>
        <sz val="11"/>
        <rFont val="Times New Roman"/>
        <family val="1"/>
        <charset val="204"/>
      </rPr>
      <t>Лось</t>
    </r>
  </si>
  <si>
    <t>N п/п</t>
  </si>
  <si>
    <t>Предыдущий год</t>
  </si>
  <si>
    <t>Предстоящий год</t>
  </si>
  <si>
    <t>Допустимый процент изьятия</t>
  </si>
  <si>
    <t>Утвержденная квота добычи, особей</t>
  </si>
  <si>
    <t>Фактическая добыча, особей</t>
  </si>
  <si>
    <t>Устанавливаемая квота добычи, особей</t>
  </si>
  <si>
    <t>в % от численности</t>
  </si>
  <si>
    <t>в том числе</t>
  </si>
  <si>
    <t>в том числе:</t>
  </si>
  <si>
    <t>освоение квоты, %</t>
  </si>
  <si>
    <t>взрослые животные 
(старше 1 года)</t>
  </si>
  <si>
    <t>до 1 года</t>
  </si>
  <si>
    <t>взрослые животные (старше 1 года)</t>
  </si>
  <si>
    <t>самцы во время гона</t>
  </si>
  <si>
    <t>без разделения по половому признаку</t>
  </si>
  <si>
    <t>Итого:</t>
  </si>
  <si>
    <r>
      <t xml:space="preserve">Вид охотничьих ресурсов </t>
    </r>
    <r>
      <rPr>
        <u/>
        <sz val="11"/>
        <rFont val="Times New Roman"/>
        <family val="1"/>
        <charset val="204"/>
      </rPr>
      <t>Барсук</t>
    </r>
  </si>
  <si>
    <r>
      <t xml:space="preserve">Вид охотничьих ресурсов </t>
    </r>
    <r>
      <rPr>
        <u/>
        <sz val="11"/>
        <rFont val="Times New Roman"/>
        <family val="1"/>
        <charset val="204"/>
      </rPr>
      <t>Косуля сибирская</t>
    </r>
  </si>
  <si>
    <t>ООО "Русич"</t>
  </si>
  <si>
    <t>ООО "Чилим"</t>
  </si>
  <si>
    <t>ООО "Руский лес"</t>
  </si>
  <si>
    <t>ООО СОК "Магнум"</t>
  </si>
  <si>
    <t>ООО "Калинка-Сервис"</t>
  </si>
  <si>
    <t>ООО "Маяк"</t>
  </si>
  <si>
    <t xml:space="preserve">ООУ Майнского района </t>
  </si>
  <si>
    <t>ООО "Илюхин"</t>
  </si>
  <si>
    <t>ООО "Перевозчик"</t>
  </si>
  <si>
    <t>ООО "Феникс"</t>
  </si>
  <si>
    <t>АНО СОК "Вепрь"</t>
  </si>
  <si>
    <t>ООУ Старокулаткинского района</t>
  </si>
  <si>
    <t>ООО "Междуречье"</t>
  </si>
  <si>
    <t>ООО "Октан-Ресурс"</t>
  </si>
  <si>
    <t>ПО УЗМВ  "Волжанка"</t>
  </si>
  <si>
    <t>ООО "ЭкоЛайф"</t>
  </si>
  <si>
    <t xml:space="preserve"> </t>
  </si>
  <si>
    <t>Базарносызганский район</t>
  </si>
  <si>
    <t>Барышский район</t>
  </si>
  <si>
    <t>Вешкаймский район</t>
  </si>
  <si>
    <t>Инзенский  район</t>
  </si>
  <si>
    <t>Карсунский район</t>
  </si>
  <si>
    <t>Кузоватовский район</t>
  </si>
  <si>
    <t>Майнский район</t>
  </si>
  <si>
    <t>Мелекесский район</t>
  </si>
  <si>
    <t>Николаевский район</t>
  </si>
  <si>
    <t>Новомалыклинский район</t>
  </si>
  <si>
    <t>Новоспасский район</t>
  </si>
  <si>
    <t>Павловский район</t>
  </si>
  <si>
    <t xml:space="preserve"> Радищевский район</t>
  </si>
  <si>
    <t>Сенгилеевский район</t>
  </si>
  <si>
    <t>Старомайнский район</t>
  </si>
  <si>
    <t>Сурский район</t>
  </si>
  <si>
    <t>Тереньгульский район</t>
  </si>
  <si>
    <t>Ульяновский район</t>
  </si>
  <si>
    <t>Цильнинский район</t>
  </si>
  <si>
    <t>Чердаклинский район</t>
  </si>
  <si>
    <r>
      <t xml:space="preserve">Субъект Российской Федерации </t>
    </r>
    <r>
      <rPr>
        <u/>
        <sz val="11"/>
        <rFont val="Times New Roman"/>
        <family val="1"/>
        <charset val="204"/>
      </rPr>
      <t>Ульяновская область</t>
    </r>
  </si>
  <si>
    <t>ООУ Майнского района</t>
  </si>
  <si>
    <t>ВОО УГ Базарносызганского района</t>
  </si>
  <si>
    <t xml:space="preserve"> ВОО УГ Инзенского района</t>
  </si>
  <si>
    <t>ВОО УГ Старомайнского района</t>
  </si>
  <si>
    <t>УООООиР Барышского района</t>
  </si>
  <si>
    <t>Инзенский район</t>
  </si>
  <si>
    <t>УООООиР Майнского района</t>
  </si>
  <si>
    <t>УООООиР Мелекесского района</t>
  </si>
  <si>
    <t>УООООи Р Николаевского района</t>
  </si>
  <si>
    <t>Новоспааский район</t>
  </si>
  <si>
    <t>УООООиР Радищевского района</t>
  </si>
  <si>
    <t>УООООиР Тереньгульского района</t>
  </si>
  <si>
    <t>Радищевский район</t>
  </si>
  <si>
    <t>УООООиР Кузоватовского района, уч. 1</t>
  </si>
  <si>
    <t>УООООиР Вешкаймского района, уч. 1</t>
  </si>
  <si>
    <t>УООООиР Инзенского района, уч. 1</t>
  </si>
  <si>
    <t>УООООиР Новоспасского района, уч. 1</t>
  </si>
  <si>
    <t>УООООиР Новомалыклинского района, уч.1</t>
  </si>
  <si>
    <t>УООООиР Чердаклинского района, уч.1</t>
  </si>
  <si>
    <t>Площадь  охотничьего угодья, тыс. га</t>
  </si>
  <si>
    <t xml:space="preserve">Наименование муниципальных образований (районов),  охотничьих угодий </t>
  </si>
  <si>
    <t>Итоговая численность охотничьих ресурсов, от которой устанавливается квота добычи на период с 1 августа текущего года до 1 августа следующего года и численность за предыдущий год, от которой устанавливалась квота добычи, в особях</t>
  </si>
  <si>
    <t xml:space="preserve">Плотность населения охотничьих ресурсов, рассчитанная для установления квоты добычи на период с 1 августа текущего года до 1 августа следующего года (количество особей на 1000 га площади охотничьего угодья)  </t>
  </si>
  <si>
    <t>Максимально возможная квота  добычи, особей</t>
  </si>
  <si>
    <t>Максимально возможная квота добычи, особей</t>
  </si>
  <si>
    <t>Ульяновская региональная общественная организация «Охотничий клуб «Медведь»</t>
  </si>
  <si>
    <t>ВОО УГ Тереньгульского района</t>
  </si>
  <si>
    <t xml:space="preserve">Утвержденная квота добычи, особей </t>
  </si>
  <si>
    <t xml:space="preserve">Наименование муниципальных образований (районов),  охотничьих угодий  </t>
  </si>
  <si>
    <r>
      <t xml:space="preserve">Субъект Российской Федерации </t>
    </r>
    <r>
      <rPr>
        <u/>
        <sz val="11"/>
        <rFont val="Times New Roman"/>
        <family val="1"/>
        <charset val="204"/>
      </rPr>
      <t xml:space="preserve">Ульяновская область </t>
    </r>
  </si>
  <si>
    <t>А "НП ОО "Ульяновск-Охота"</t>
  </si>
  <si>
    <t xml:space="preserve">Итоговая численность охотничьих ресурсов, от которой устанавливается квота добычи на период с 1 августа текущего года до 1 августа следующего года и численность за предыдущий год, от которой устанавливалась квота добычи, в особях </t>
  </si>
  <si>
    <t>2024 - 2025 г.</t>
  </si>
  <si>
    <t>УООООиР Карсунского района</t>
  </si>
  <si>
    <t>на период с 1 августа 2025 г. по 1 августа 2026 г.</t>
  </si>
  <si>
    <t>2024- 2025 г.</t>
  </si>
  <si>
    <t xml:space="preserve">2025 - 2026 г. </t>
  </si>
  <si>
    <t>Барышское УООООиР, ОХС 19/12</t>
  </si>
  <si>
    <t>Вешкаймское УООООиР, ОХС 9/12, участок 1</t>
  </si>
  <si>
    <t>Вешкаймское УООООиР, ОХС 48/19, участок 2</t>
  </si>
  <si>
    <t>Инзенское УООООиР, ОХС 8/12, участок 1</t>
  </si>
  <si>
    <t>Инзенское УООООиР, ОХС 43/18, участок 2</t>
  </si>
  <si>
    <t>ООО  ПКФ "Лесоруб"</t>
  </si>
  <si>
    <t>Кузоватовское УООООиР, ОХС 16/12, участок 1</t>
  </si>
  <si>
    <t>Кузоватовское УООООиР, ОХС 49/19, участок 2</t>
  </si>
  <si>
    <t>Майнское УООООиР, ОХС 15/12, участок 1</t>
  </si>
  <si>
    <t>Майнское УООООиР, ОХС 15/12, участок 2</t>
  </si>
  <si>
    <t>Мелекесское УООООиР, ОХС 17/12</t>
  </si>
  <si>
    <t>Николаевское УООООиР, ОХС 20/12</t>
  </si>
  <si>
    <t>ООО СПП "Наша Родина", участок 2</t>
  </si>
  <si>
    <t>ООО СПП "Наша Родина", участок 1</t>
  </si>
  <si>
    <t>ООО "Победа" , участок 2</t>
  </si>
  <si>
    <t xml:space="preserve">ООО "Победа",  участок 1 </t>
  </si>
  <si>
    <t>ООО "Капиталсервис"</t>
  </si>
  <si>
    <t>Новомалыклинское УООООиР, ОХС 6/12, участок 1</t>
  </si>
  <si>
    <t>Новоспасское УООООиР, ОХС 21/12, участок 1</t>
  </si>
  <si>
    <t>Павловское УООООиР, ОХС 5/12, участок 1</t>
  </si>
  <si>
    <t>Радищевское УООООиР, ОХС 18/12</t>
  </si>
  <si>
    <t>Сенгилеевское УООООиР, ОХС 14/12</t>
  </si>
  <si>
    <t>Старомайнское УООООиР, ОХС 14/12</t>
  </si>
  <si>
    <t>Сурское УООООиР, ОХС 12/12</t>
  </si>
  <si>
    <t>Тереньгульское УООООиР, ОХС 4/12</t>
  </si>
  <si>
    <t>Цильнинское УООООиР, ОХС 45/18</t>
  </si>
  <si>
    <t>Чердаклинское УООООиР, ОХС 11/12, участок 1</t>
  </si>
  <si>
    <t>Чердаклинское УООООиР, ОХС 46/18, участок 2</t>
  </si>
  <si>
    <t>2025 - 2026 г.</t>
  </si>
  <si>
    <t>УООООиР Барышского района, ОХС 19/12</t>
  </si>
  <si>
    <t>УООООиР Вешкаймского района, ОХС 9/12,  участок 1</t>
  </si>
  <si>
    <t>УООООиР Вешкаймского района, ОХС 48/19, участок 2</t>
  </si>
  <si>
    <t>ООО ПКФ "Лесоруб"</t>
  </si>
  <si>
    <t>УООООиР Инзенского района, ОХС 8/12, участок 1</t>
  </si>
  <si>
    <t>УООООиР Инзенского района, ОХС 43/18,  участок 2</t>
  </si>
  <si>
    <t xml:space="preserve">УООООиР Карсунского района, ОХС 7/12 </t>
  </si>
  <si>
    <t>ООО "Русский лес"</t>
  </si>
  <si>
    <t>УООООиР Кузоватовского района, ОХС 16/12, участок 1</t>
  </si>
  <si>
    <t>УООООиР Кузоватовского района, ОХС 49/19,  участок 2</t>
  </si>
  <si>
    <t>УООООиР Майнского района,  ОХС 15/12, участок 1</t>
  </si>
  <si>
    <t>УООООиР Майнского района, ОХС 15/12, участок 2</t>
  </si>
  <si>
    <t>УООООиР Мелекесского района, ОХС 17/12</t>
  </si>
  <si>
    <t>ООО "СПП "Наша Родина" участок 2</t>
  </si>
  <si>
    <t>ООО "СПП "Наша Родина" участок 1</t>
  </si>
  <si>
    <t>ООО "Победа",  участок 1</t>
  </si>
  <si>
    <t>ООО "Победа",  участок 2</t>
  </si>
  <si>
    <t>УООООиР Николаевского района, ОХС 20/12</t>
  </si>
  <si>
    <t>УООООиР Новомалыклинского района, ОХС 6/12,  участок 1</t>
  </si>
  <si>
    <t>УООООиР Новомалыклинского района, ОХС 51/19,  участок 2</t>
  </si>
  <si>
    <t>ВОО УГ Инзенского района</t>
  </si>
  <si>
    <t>А НП ОО "Ульяновск-охота"</t>
  </si>
  <si>
    <t>УООООиР Новоспасского района, ОХС 21/12, участок 1</t>
  </si>
  <si>
    <t>УООООиР Новоспасского района, ОХС 47/19, участок 2</t>
  </si>
  <si>
    <t>УООООиР Павловского района, ОХС 5/12, участок 1</t>
  </si>
  <si>
    <t>УООООиР Павловского района, ОХС 54/19, участок 2</t>
  </si>
  <si>
    <t>ООО "Ивушка"</t>
  </si>
  <si>
    <t>УООООиР Радищевского района, ОХС 18/12</t>
  </si>
  <si>
    <t>УООООиР Сенгилеевского района, ОХС 14/12</t>
  </si>
  <si>
    <t>УООООиР Старомайнского района</t>
  </si>
  <si>
    <t>УООООиР Сурского района, ОХС 12/12</t>
  </si>
  <si>
    <t>ПО УЗМВ "Волжанка"</t>
  </si>
  <si>
    <t>УООООиР Цильнинского района, ОХС 45/18</t>
  </si>
  <si>
    <t>УООООиР Чердаклинского района, ОХС 11/12, участок 1</t>
  </si>
  <si>
    <t>УООООиР Чердаклинского района, ОХС 46/18,  участок 2</t>
  </si>
  <si>
    <t>Закрепленные охотничьи угодья</t>
  </si>
  <si>
    <t>Общедоступные охотничьи угодья</t>
  </si>
  <si>
    <t>Ощедоступные охотничьи угодья</t>
  </si>
  <si>
    <t>ООУ Мелекесского района, участок 1</t>
  </si>
  <si>
    <t>ООУ Мелекесского района участок 2</t>
  </si>
  <si>
    <t>ООУ Радищевского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</si>
</sst>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B050"/>
      <name val="Times New Roman"/>
      <family val="1"/>
      <charset val="204"/>
    </font>
    <font>
      <sz val="11.5"/>
      <name val="PT Astra Serif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6" fillId="0" borderId="0"/>
  </cellStyleXfs>
  <cellXfs count="66">
    <xf numFmtId="0" fontId="0" fillId="0" borderId="0" xfId="0"/>
    <xf numFmtId="0" fontId="3" fillId="0" borderId="0" xfId="1" applyFont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1" fontId="2" fillId="0" borderId="1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/>
    </xf>
    <xf numFmtId="0" fontId="2" fillId="4" borderId="1" xfId="1" applyFont="1" applyFill="1" applyBorder="1" applyAlignment="1">
      <alignment horizontal="left" vertical="center"/>
    </xf>
    <xf numFmtId="3" fontId="2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0" fontId="2" fillId="4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1" fontId="10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1" xfId="1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1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FF66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40;&#1041;&#1054;&#1058;&#1040;%20&#1054;&#1058;&#1044;&#1045;&#1051;%20&#1054;&#1061;&#1054;&#1058;&#1067;\&#1056;&#1072;&#1073;&#1086;&#1095;&#1080;&#1077;%20&#1076;&#1086;&#1082;&#1091;&#1084;&#1077;&#1085;&#1090;&#1099;\2023\___&#1059;&#1050;&#1040;&#1047;%20&#1051;&#1048;&#1052;&#1048;&#1058;&#1067;\&#1052;&#1054;&#1057;&#1050;&#1042;&#1040;\&#1042;&#1040;&#1056;&#1048;&#1040;&#1053;&#1058;%2020.08.2023\&#1088;&#1072;&#1089;&#1087;&#1077;&#1095;&#1072;&#1090;&#1082;&#1072;\&#1050;&#1086;&#1089;&#1091;&#1083;&#1080;%20&#1087;&#1086;%20&#1088;&#1072;&#1081;&#1086;&#1085;&#1072;&#1084;%20&#1080;%20&#1091;&#1075;&#1086;&#1076;&#1100;&#1103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10">
          <cell r="B10">
            <v>1</v>
          </cell>
          <cell r="C10" t="str">
            <v>Базарносызганский</v>
          </cell>
        </row>
        <row r="15">
          <cell r="B15" t="str">
            <v>2</v>
          </cell>
          <cell r="C15" t="str">
            <v>Барышский</v>
          </cell>
        </row>
        <row r="20">
          <cell r="B20" t="str">
            <v>3</v>
          </cell>
          <cell r="C20" t="str">
            <v>Вешкаймский</v>
          </cell>
        </row>
        <row r="22">
          <cell r="B22" t="str">
            <v>4</v>
          </cell>
          <cell r="C22" t="str">
            <v>Инзенский</v>
          </cell>
        </row>
        <row r="26">
          <cell r="B26" t="str">
            <v>5</v>
          </cell>
          <cell r="C26" t="str">
            <v>Карсунский</v>
          </cell>
        </row>
        <row r="28">
          <cell r="B28" t="str">
            <v>6</v>
          </cell>
          <cell r="C28" t="str">
            <v>Кузоватовский</v>
          </cell>
        </row>
        <row r="30">
          <cell r="C30" t="str">
            <v>ООО СОК "Магнум"</v>
          </cell>
        </row>
        <row r="32">
          <cell r="B32" t="str">
            <v>7</v>
          </cell>
          <cell r="C32" t="str">
            <v>Майнский</v>
          </cell>
        </row>
        <row r="38">
          <cell r="B38" t="str">
            <v>8</v>
          </cell>
          <cell r="C38" t="str">
            <v>Мелекесский</v>
          </cell>
        </row>
        <row r="42">
          <cell r="B42" t="str">
            <v>9</v>
          </cell>
          <cell r="C42" t="str">
            <v>Николаевский</v>
          </cell>
        </row>
        <row r="47">
          <cell r="B47" t="str">
            <v>10</v>
          </cell>
          <cell r="C47" t="str">
            <v>Новомалыклинский</v>
          </cell>
        </row>
        <row r="49">
          <cell r="B49" t="str">
            <v>11</v>
          </cell>
          <cell r="C49" t="str">
            <v>Новоспасский</v>
          </cell>
        </row>
        <row r="53">
          <cell r="B53" t="str">
            <v>12</v>
          </cell>
          <cell r="C53" t="str">
            <v>Павловский</v>
          </cell>
        </row>
        <row r="56">
          <cell r="B56" t="str">
            <v>13</v>
          </cell>
          <cell r="C56" t="str">
            <v>Радищевский</v>
          </cell>
        </row>
        <row r="61">
          <cell r="B61" t="str">
            <v>14</v>
          </cell>
          <cell r="C61" t="str">
            <v>Сенгилеевский</v>
          </cell>
        </row>
        <row r="65">
          <cell r="C65" t="str">
            <v>Старомайнский</v>
          </cell>
        </row>
        <row r="69">
          <cell r="C69" t="str">
            <v>Сурский</v>
          </cell>
        </row>
        <row r="71">
          <cell r="C71" t="str">
            <v>Тереньгульский</v>
          </cell>
        </row>
        <row r="73">
          <cell r="C73" t="str">
            <v>УООООиР Тереньгульского района</v>
          </cell>
        </row>
        <row r="74">
          <cell r="C74" t="str">
            <v>Ульяновский</v>
          </cell>
        </row>
        <row r="76">
          <cell r="C76" t="str">
            <v>ООУ Ульяновского района</v>
          </cell>
        </row>
        <row r="78">
          <cell r="C78" t="str">
            <v>Цильнинский</v>
          </cell>
        </row>
        <row r="80">
          <cell r="C80" t="str">
            <v>Чердаклинский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"/>
  <sheetViews>
    <sheetView tabSelected="1" view="pageBreakPreview" zoomScaleNormal="70" zoomScaleSheetLayoutView="100" workbookViewId="0">
      <pane xSplit="2" ySplit="12" topLeftCell="D77" activePane="bottomRight" state="frozen"/>
      <selection activeCell="B188" sqref="B188"/>
      <selection pane="topRight" activeCell="B188" sqref="B188"/>
      <selection pane="bottomLeft" activeCell="B188" sqref="B188"/>
      <selection pane="bottomRight" activeCell="E85" sqref="E85"/>
    </sheetView>
  </sheetViews>
  <sheetFormatPr defaultColWidth="8.85546875" defaultRowHeight="12.75" x14ac:dyDescent="0.25"/>
  <cols>
    <col min="1" max="1" width="4.5703125" style="1" customWidth="1"/>
    <col min="2" max="2" width="36.7109375" style="5" customWidth="1"/>
    <col min="3" max="3" width="19.140625" style="1" customWidth="1"/>
    <col min="4" max="4" width="10.5703125" style="1" customWidth="1"/>
    <col min="5" max="5" width="9.85546875" style="1" customWidth="1"/>
    <col min="6" max="6" width="22.7109375" style="1" customWidth="1"/>
    <col min="7" max="7" width="8.85546875" style="1" customWidth="1"/>
    <col min="8" max="8" width="10.140625" style="1" customWidth="1"/>
    <col min="9" max="9" width="8.85546875" style="1" customWidth="1"/>
    <col min="10" max="10" width="11.85546875" style="1" customWidth="1"/>
    <col min="11" max="13" width="8.85546875" style="1" customWidth="1"/>
    <col min="14" max="14" width="11.28515625" style="1" customWidth="1"/>
    <col min="15" max="15" width="8.85546875" style="1" customWidth="1"/>
    <col min="16" max="16" width="9" style="1" customWidth="1"/>
    <col min="17" max="18" width="8.85546875" style="1" customWidth="1"/>
    <col min="19" max="19" width="8.85546875" style="1"/>
    <col min="20" max="21" width="8.85546875" style="1" customWidth="1"/>
    <col min="22" max="22" width="10.7109375" style="1" customWidth="1"/>
    <col min="23" max="23" width="8.85546875" style="1" customWidth="1"/>
    <col min="24" max="24" width="11.5703125" style="9" customWidth="1"/>
    <col min="25" max="16384" width="8.85546875" style="1"/>
  </cols>
  <sheetData>
    <row r="1" spans="1:24" ht="15" x14ac:dyDescent="0.25">
      <c r="A1" s="57" t="s">
        <v>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pans="1:24" ht="15" x14ac:dyDescent="0.25">
      <c r="A2" s="57" t="s">
        <v>95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ht="15" x14ac:dyDescent="0.25">
      <c r="A3" s="58" t="s">
        <v>90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4" s="13" customFormat="1" ht="15.75" customHeight="1" x14ac:dyDescent="0.25">
      <c r="A4" s="58" t="s">
        <v>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9"/>
    </row>
    <row r="5" spans="1:24" hidden="1" x14ac:dyDescent="0.25">
      <c r="B5" s="1"/>
    </row>
    <row r="6" spans="1:24" ht="8.25" hidden="1" customHeight="1" x14ac:dyDescent="0.25">
      <c r="A6" s="56" t="s">
        <v>4</v>
      </c>
      <c r="B6" s="59" t="s">
        <v>89</v>
      </c>
      <c r="C6" s="56" t="s">
        <v>80</v>
      </c>
      <c r="D6" s="56" t="s">
        <v>92</v>
      </c>
      <c r="E6" s="56"/>
      <c r="F6" s="59" t="s">
        <v>83</v>
      </c>
      <c r="G6" s="56" t="s">
        <v>5</v>
      </c>
      <c r="H6" s="56"/>
      <c r="I6" s="56"/>
      <c r="J6" s="56"/>
      <c r="K6" s="56"/>
      <c r="L6" s="56"/>
      <c r="M6" s="56"/>
      <c r="N6" s="56"/>
      <c r="O6" s="56"/>
      <c r="P6" s="56"/>
      <c r="Q6" s="56" t="s">
        <v>6</v>
      </c>
      <c r="R6" s="56"/>
      <c r="S6" s="56"/>
      <c r="T6" s="56"/>
      <c r="U6" s="56"/>
      <c r="V6" s="56"/>
      <c r="W6" s="56"/>
      <c r="X6" s="55" t="s">
        <v>7</v>
      </c>
    </row>
    <row r="7" spans="1:24" ht="195" customHeight="1" x14ac:dyDescent="0.25">
      <c r="A7" s="56"/>
      <c r="B7" s="60"/>
      <c r="C7" s="56"/>
      <c r="D7" s="56"/>
      <c r="E7" s="56"/>
      <c r="F7" s="60"/>
      <c r="G7" s="56" t="s">
        <v>88</v>
      </c>
      <c r="H7" s="56"/>
      <c r="I7" s="56"/>
      <c r="J7" s="56"/>
      <c r="K7" s="56"/>
      <c r="L7" s="56" t="s">
        <v>9</v>
      </c>
      <c r="M7" s="56"/>
      <c r="N7" s="56"/>
      <c r="O7" s="56"/>
      <c r="P7" s="56"/>
      <c r="Q7" s="56" t="s">
        <v>84</v>
      </c>
      <c r="R7" s="56"/>
      <c r="S7" s="56" t="s">
        <v>10</v>
      </c>
      <c r="T7" s="56"/>
      <c r="U7" s="56"/>
      <c r="V7" s="56"/>
      <c r="W7" s="56"/>
      <c r="X7" s="55"/>
    </row>
    <row r="8" spans="1:24" ht="13.9" customHeight="1" x14ac:dyDescent="0.25">
      <c r="A8" s="56"/>
      <c r="B8" s="60"/>
      <c r="C8" s="56"/>
      <c r="D8" s="56" t="s">
        <v>96</v>
      </c>
      <c r="E8" s="56" t="s">
        <v>97</v>
      </c>
      <c r="F8" s="60"/>
      <c r="G8" s="56" t="s">
        <v>0</v>
      </c>
      <c r="H8" s="56" t="s">
        <v>11</v>
      </c>
      <c r="I8" s="56" t="s">
        <v>12</v>
      </c>
      <c r="J8" s="56"/>
      <c r="K8" s="56"/>
      <c r="L8" s="56" t="s">
        <v>0</v>
      </c>
      <c r="M8" s="56" t="s">
        <v>13</v>
      </c>
      <c r="N8" s="56"/>
      <c r="O8" s="56"/>
      <c r="P8" s="56" t="s">
        <v>14</v>
      </c>
      <c r="Q8" s="56" t="s">
        <v>0</v>
      </c>
      <c r="R8" s="56" t="s">
        <v>11</v>
      </c>
      <c r="S8" s="56" t="s">
        <v>0</v>
      </c>
      <c r="T8" s="56" t="s">
        <v>11</v>
      </c>
      <c r="U8" s="56" t="s">
        <v>13</v>
      </c>
      <c r="V8" s="56"/>
      <c r="W8" s="56"/>
      <c r="X8" s="55"/>
    </row>
    <row r="9" spans="1:24" ht="13.15" customHeight="1" x14ac:dyDescent="0.25">
      <c r="A9" s="56"/>
      <c r="B9" s="60"/>
      <c r="C9" s="56"/>
      <c r="D9" s="56"/>
      <c r="E9" s="56"/>
      <c r="F9" s="60"/>
      <c r="G9" s="56"/>
      <c r="H9" s="56"/>
      <c r="I9" s="56" t="s">
        <v>15</v>
      </c>
      <c r="J9" s="56"/>
      <c r="K9" s="56" t="s">
        <v>16</v>
      </c>
      <c r="L9" s="56"/>
      <c r="M9" s="56" t="s">
        <v>17</v>
      </c>
      <c r="N9" s="56"/>
      <c r="O9" s="56" t="s">
        <v>16</v>
      </c>
      <c r="P9" s="56"/>
      <c r="Q9" s="56"/>
      <c r="R9" s="56"/>
      <c r="S9" s="56"/>
      <c r="T9" s="56"/>
      <c r="U9" s="56" t="s">
        <v>17</v>
      </c>
      <c r="V9" s="56"/>
      <c r="W9" s="56" t="s">
        <v>16</v>
      </c>
      <c r="X9" s="55"/>
    </row>
    <row r="10" spans="1:24" ht="13.15" customHeight="1" x14ac:dyDescent="0.25">
      <c r="A10" s="56"/>
      <c r="B10" s="60"/>
      <c r="C10" s="56"/>
      <c r="D10" s="56"/>
      <c r="E10" s="56"/>
      <c r="F10" s="60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5"/>
    </row>
    <row r="11" spans="1:24" ht="75" x14ac:dyDescent="0.25">
      <c r="A11" s="56"/>
      <c r="B11" s="61"/>
      <c r="C11" s="56"/>
      <c r="D11" s="56"/>
      <c r="E11" s="56"/>
      <c r="F11" s="61"/>
      <c r="G11" s="56"/>
      <c r="H11" s="56"/>
      <c r="I11" s="14" t="s">
        <v>18</v>
      </c>
      <c r="J11" s="14" t="s">
        <v>19</v>
      </c>
      <c r="K11" s="56"/>
      <c r="L11" s="56"/>
      <c r="M11" s="14" t="s">
        <v>18</v>
      </c>
      <c r="N11" s="14" t="s">
        <v>19</v>
      </c>
      <c r="O11" s="56"/>
      <c r="P11" s="56"/>
      <c r="Q11" s="56"/>
      <c r="R11" s="56"/>
      <c r="S11" s="56"/>
      <c r="T11" s="56"/>
      <c r="U11" s="14" t="s">
        <v>18</v>
      </c>
      <c r="V11" s="14" t="s">
        <v>19</v>
      </c>
      <c r="W11" s="56"/>
      <c r="X11" s="55"/>
    </row>
    <row r="12" spans="1:24" ht="15" x14ac:dyDescent="0.25">
      <c r="A12" s="14">
        <v>1</v>
      </c>
      <c r="B12" s="15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4">
        <v>8</v>
      </c>
      <c r="I12" s="14">
        <v>9</v>
      </c>
      <c r="J12" s="14">
        <v>10</v>
      </c>
      <c r="K12" s="14">
        <v>11</v>
      </c>
      <c r="L12" s="14">
        <v>12</v>
      </c>
      <c r="M12" s="14">
        <v>13</v>
      </c>
      <c r="N12" s="14">
        <v>14</v>
      </c>
      <c r="O12" s="14">
        <v>15</v>
      </c>
      <c r="P12" s="14">
        <v>16</v>
      </c>
      <c r="Q12" s="14">
        <v>17</v>
      </c>
      <c r="R12" s="14">
        <v>18</v>
      </c>
      <c r="S12" s="14">
        <v>19</v>
      </c>
      <c r="T12" s="14">
        <v>20</v>
      </c>
      <c r="U12" s="14">
        <v>21</v>
      </c>
      <c r="V12" s="14">
        <v>22</v>
      </c>
      <c r="W12" s="14">
        <v>23</v>
      </c>
      <c r="X12" s="55"/>
    </row>
    <row r="13" spans="1:24" s="13" customFormat="1" ht="23.25" customHeight="1" x14ac:dyDescent="0.25">
      <c r="A13" s="42"/>
      <c r="B13" s="46" t="s">
        <v>162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1"/>
    </row>
    <row r="14" spans="1:24" ht="15" x14ac:dyDescent="0.25">
      <c r="A14" s="16">
        <v>1</v>
      </c>
      <c r="B14" s="26" t="s">
        <v>40</v>
      </c>
      <c r="C14" s="14"/>
      <c r="D14" s="19"/>
      <c r="E14" s="7"/>
      <c r="F14" s="2"/>
      <c r="G14" s="14"/>
      <c r="H14" s="3"/>
      <c r="I14" s="18"/>
      <c r="J14" s="18"/>
      <c r="K14" s="18"/>
      <c r="L14" s="12"/>
      <c r="M14" s="18"/>
      <c r="N14" s="18"/>
      <c r="O14" s="18"/>
      <c r="P14" s="14" t="s">
        <v>39</v>
      </c>
      <c r="Q14" s="30"/>
      <c r="R14" s="12"/>
      <c r="S14" s="31"/>
      <c r="T14" s="4"/>
      <c r="U14" s="4" t="s">
        <v>39</v>
      </c>
      <c r="V14" s="4" t="s">
        <v>39</v>
      </c>
      <c r="W14" s="4" t="s">
        <v>39</v>
      </c>
      <c r="X14" s="17">
        <f>IF(AND(F14&lt;=1),5,IF(AND(F14&gt;1,F14&lt;=3),8,IF(AND(F14&gt;3,F14&lt;=6),12,IF(AND(F14&gt;6,F14&lt;=9),15,IF(AND(F14&gt;9,F14&lt;=12),18,IF(AND(F14&gt;12),20,))))))</f>
        <v>5</v>
      </c>
    </row>
    <row r="15" spans="1:24" ht="15" x14ac:dyDescent="0.25">
      <c r="A15" s="16" t="s">
        <v>39</v>
      </c>
      <c r="B15" s="6" t="s">
        <v>23</v>
      </c>
      <c r="C15" s="32">
        <v>25.2</v>
      </c>
      <c r="D15" s="37">
        <v>25</v>
      </c>
      <c r="E15" s="7">
        <v>40</v>
      </c>
      <c r="F15" s="2">
        <f t="shared" ref="F15:F49" si="0">E15/C15</f>
        <v>1.5873015873015874</v>
      </c>
      <c r="G15" s="32">
        <v>1</v>
      </c>
      <c r="H15" s="24">
        <f t="shared" ref="H15:H49" si="1">IF(D15=0, 0,100/D15*G15)</f>
        <v>4</v>
      </c>
      <c r="I15" s="21"/>
      <c r="J15" s="21" t="s">
        <v>39</v>
      </c>
      <c r="K15" s="21">
        <v>1</v>
      </c>
      <c r="L15" s="33">
        <v>1</v>
      </c>
      <c r="M15" s="21"/>
      <c r="N15" s="21" t="s">
        <v>39</v>
      </c>
      <c r="O15" s="21">
        <v>1</v>
      </c>
      <c r="P15" s="32">
        <f t="shared" ref="P15:P29" si="2">IF(G15=0, 0,L15/G15*100)</f>
        <v>100</v>
      </c>
      <c r="Q15" s="32">
        <f t="shared" ref="Q15:Q29" si="3">E15*X15/100</f>
        <v>3.2</v>
      </c>
      <c r="R15" s="33">
        <f t="shared" ref="R15:R29" si="4">IF(E15=0, 0,100/E15*Q15)</f>
        <v>8</v>
      </c>
      <c r="S15" s="21">
        <v>3</v>
      </c>
      <c r="T15" s="21">
        <f t="shared" ref="T15:T29" si="5">IF(E15=0, 0,100/E15*S15)</f>
        <v>7.5</v>
      </c>
      <c r="U15" s="21"/>
      <c r="V15" s="21">
        <v>2</v>
      </c>
      <c r="W15" s="21">
        <v>1</v>
      </c>
      <c r="X15" s="17">
        <f t="shared" ref="X15:X64" si="6">IF(AND(F15&lt;=1),5,IF(AND(F15&gt;1,F15&lt;=3),8,IF(AND(F15&gt;3,F15&lt;=6),12,IF(AND(F15&gt;6,F15&lt;=9),15,IF(AND(F15&gt;9,F15&lt;=12),18,IF(AND(F15&gt;12),20,))))))</f>
        <v>8</v>
      </c>
    </row>
    <row r="16" spans="1:24" ht="15" x14ac:dyDescent="0.25">
      <c r="A16" s="19" t="s">
        <v>39</v>
      </c>
      <c r="B16" s="6" t="s">
        <v>62</v>
      </c>
      <c r="C16" s="32">
        <v>19</v>
      </c>
      <c r="D16" s="37">
        <v>40</v>
      </c>
      <c r="E16" s="7">
        <v>45</v>
      </c>
      <c r="F16" s="2">
        <f t="shared" si="0"/>
        <v>2.3684210526315788</v>
      </c>
      <c r="G16" s="32">
        <v>3</v>
      </c>
      <c r="H16" s="24">
        <f t="shared" si="1"/>
        <v>7.5</v>
      </c>
      <c r="I16" s="21"/>
      <c r="J16" s="21">
        <v>2</v>
      </c>
      <c r="K16" s="21">
        <v>1</v>
      </c>
      <c r="L16" s="33">
        <v>3</v>
      </c>
      <c r="M16" s="21"/>
      <c r="N16" s="21">
        <v>2</v>
      </c>
      <c r="O16" s="21">
        <v>1</v>
      </c>
      <c r="P16" s="32">
        <f t="shared" si="2"/>
        <v>100</v>
      </c>
      <c r="Q16" s="32">
        <f t="shared" si="3"/>
        <v>3.6</v>
      </c>
      <c r="R16" s="33">
        <f t="shared" si="4"/>
        <v>8</v>
      </c>
      <c r="S16" s="21">
        <v>3</v>
      </c>
      <c r="T16" s="21">
        <f t="shared" si="5"/>
        <v>6.666666666666667</v>
      </c>
      <c r="U16" s="21"/>
      <c r="V16" s="21">
        <v>2</v>
      </c>
      <c r="W16" s="21">
        <v>1</v>
      </c>
      <c r="X16" s="17">
        <f t="shared" si="6"/>
        <v>8</v>
      </c>
    </row>
    <row r="17" spans="1:24" ht="15" x14ac:dyDescent="0.25">
      <c r="A17" s="22">
        <v>2</v>
      </c>
      <c r="B17" s="26" t="s">
        <v>41</v>
      </c>
      <c r="C17" s="14"/>
      <c r="D17" s="37" t="s">
        <v>39</v>
      </c>
      <c r="E17" s="7"/>
      <c r="F17" s="2"/>
      <c r="G17" s="23"/>
      <c r="H17" s="3"/>
      <c r="I17" s="18"/>
      <c r="J17" s="18"/>
      <c r="K17" s="18"/>
      <c r="L17" s="12"/>
      <c r="M17" s="18"/>
      <c r="N17" s="18"/>
      <c r="O17" s="18"/>
      <c r="P17" s="14"/>
      <c r="Q17" s="30"/>
      <c r="R17" s="12"/>
      <c r="S17" s="31"/>
      <c r="T17" s="4"/>
      <c r="U17" s="4"/>
      <c r="V17" s="4"/>
      <c r="W17" s="4"/>
      <c r="X17" s="17">
        <f t="shared" si="6"/>
        <v>5</v>
      </c>
    </row>
    <row r="18" spans="1:24" ht="15" x14ac:dyDescent="0.25">
      <c r="A18" s="22" t="s">
        <v>39</v>
      </c>
      <c r="B18" s="6" t="s">
        <v>98</v>
      </c>
      <c r="C18" s="32">
        <v>158.5</v>
      </c>
      <c r="D18" s="37">
        <v>232</v>
      </c>
      <c r="E18" s="7">
        <v>241</v>
      </c>
      <c r="F18" s="2">
        <f t="shared" si="0"/>
        <v>1.5205047318611988</v>
      </c>
      <c r="G18" s="32">
        <v>15</v>
      </c>
      <c r="H18" s="24">
        <f t="shared" si="1"/>
        <v>6.4655172413793096</v>
      </c>
      <c r="I18" s="21"/>
      <c r="J18" s="21">
        <v>12</v>
      </c>
      <c r="K18" s="21">
        <v>3</v>
      </c>
      <c r="L18" s="33">
        <v>15</v>
      </c>
      <c r="M18" s="21"/>
      <c r="N18" s="21">
        <v>12</v>
      </c>
      <c r="O18" s="21">
        <v>3</v>
      </c>
      <c r="P18" s="32">
        <f t="shared" si="2"/>
        <v>100</v>
      </c>
      <c r="Q18" s="32">
        <f t="shared" si="3"/>
        <v>19.28</v>
      </c>
      <c r="R18" s="33">
        <f t="shared" si="4"/>
        <v>8.0000000000000018</v>
      </c>
      <c r="S18" s="21">
        <v>18</v>
      </c>
      <c r="T18" s="21">
        <f t="shared" si="5"/>
        <v>7.4688796680497926</v>
      </c>
      <c r="U18" s="21"/>
      <c r="V18" s="21">
        <v>14</v>
      </c>
      <c r="W18" s="21">
        <v>4</v>
      </c>
      <c r="X18" s="17">
        <f t="shared" si="6"/>
        <v>8</v>
      </c>
    </row>
    <row r="19" spans="1:24" ht="15" x14ac:dyDescent="0.25">
      <c r="A19" s="22" t="s">
        <v>39</v>
      </c>
      <c r="B19" s="6" t="s">
        <v>24</v>
      </c>
      <c r="C19" s="32">
        <v>12.4</v>
      </c>
      <c r="D19" s="37">
        <v>51</v>
      </c>
      <c r="E19" s="7">
        <v>61</v>
      </c>
      <c r="F19" s="2">
        <f t="shared" si="0"/>
        <v>4.919354838709677</v>
      </c>
      <c r="G19" s="32">
        <v>6</v>
      </c>
      <c r="H19" s="24">
        <f t="shared" si="1"/>
        <v>11.76470588235294</v>
      </c>
      <c r="I19" s="21"/>
      <c r="J19" s="21">
        <v>4</v>
      </c>
      <c r="K19" s="21">
        <v>2</v>
      </c>
      <c r="L19" s="33">
        <v>5</v>
      </c>
      <c r="M19" s="21"/>
      <c r="N19" s="21">
        <v>3</v>
      </c>
      <c r="O19" s="21">
        <v>2</v>
      </c>
      <c r="P19" s="32">
        <f t="shared" si="2"/>
        <v>83.333333333333343</v>
      </c>
      <c r="Q19" s="32">
        <f t="shared" si="3"/>
        <v>7.32</v>
      </c>
      <c r="R19" s="33">
        <f t="shared" si="4"/>
        <v>12</v>
      </c>
      <c r="S19" s="21">
        <v>7</v>
      </c>
      <c r="T19" s="21">
        <f t="shared" si="5"/>
        <v>11.475409836065573</v>
      </c>
      <c r="U19" s="21">
        <v>1</v>
      </c>
      <c r="V19" s="21">
        <v>4</v>
      </c>
      <c r="W19" s="21">
        <v>2</v>
      </c>
      <c r="X19" s="17">
        <f t="shared" ref="X19" si="7">IF(AND(F19&lt;=1),5,IF(AND(F19&gt;1,F19&lt;=3),8,IF(AND(F19&gt;3,F19&lt;=6),12,IF(AND(F19&gt;6,F19&lt;=9),15,IF(AND(F19&gt;9,F19&lt;=12),18,IF(AND(F19&gt;12),20,))))))</f>
        <v>12</v>
      </c>
    </row>
    <row r="20" spans="1:24" s="9" customFormat="1" ht="15" x14ac:dyDescent="0.25">
      <c r="A20" s="22">
        <v>3</v>
      </c>
      <c r="B20" s="26" t="s">
        <v>42</v>
      </c>
      <c r="C20" s="10"/>
      <c r="D20" s="37" t="s">
        <v>39</v>
      </c>
      <c r="E20" s="11"/>
      <c r="F20" s="2"/>
      <c r="G20" s="23"/>
      <c r="H20" s="3"/>
      <c r="I20" s="18"/>
      <c r="J20" s="18"/>
      <c r="K20" s="18"/>
      <c r="L20" s="12"/>
      <c r="M20" s="18"/>
      <c r="N20" s="18"/>
      <c r="O20" s="18"/>
      <c r="P20" s="14"/>
      <c r="Q20" s="30"/>
      <c r="R20" s="12"/>
      <c r="S20" s="31"/>
      <c r="T20" s="4"/>
      <c r="U20" s="4"/>
      <c r="V20" s="4"/>
      <c r="W20" s="4"/>
      <c r="X20" s="17">
        <f t="shared" si="6"/>
        <v>5</v>
      </c>
    </row>
    <row r="21" spans="1:24" ht="30" x14ac:dyDescent="0.25">
      <c r="A21" s="22" t="s">
        <v>39</v>
      </c>
      <c r="B21" s="25" t="s">
        <v>99</v>
      </c>
      <c r="C21" s="32">
        <v>92.21</v>
      </c>
      <c r="D21" s="37">
        <v>159</v>
      </c>
      <c r="E21" s="7">
        <v>147</v>
      </c>
      <c r="F21" s="2">
        <f t="shared" si="0"/>
        <v>1.5941871814336841</v>
      </c>
      <c r="G21" s="32">
        <v>12</v>
      </c>
      <c r="H21" s="24">
        <f t="shared" si="1"/>
        <v>7.5471698113207548</v>
      </c>
      <c r="I21" s="21" t="s">
        <v>39</v>
      </c>
      <c r="J21" s="21">
        <v>9</v>
      </c>
      <c r="K21" s="21">
        <v>3</v>
      </c>
      <c r="L21" s="33">
        <v>12</v>
      </c>
      <c r="M21" s="21" t="s">
        <v>39</v>
      </c>
      <c r="N21" s="21">
        <v>9</v>
      </c>
      <c r="O21" s="21">
        <v>3</v>
      </c>
      <c r="P21" s="32">
        <f t="shared" si="2"/>
        <v>100</v>
      </c>
      <c r="Q21" s="32">
        <f t="shared" si="3"/>
        <v>11.76</v>
      </c>
      <c r="R21" s="33">
        <f t="shared" si="4"/>
        <v>8</v>
      </c>
      <c r="S21" s="21">
        <v>10</v>
      </c>
      <c r="T21" s="21">
        <f t="shared" si="5"/>
        <v>6.8027210884353737</v>
      </c>
      <c r="U21" s="21" t="s">
        <v>39</v>
      </c>
      <c r="V21" s="21">
        <v>8</v>
      </c>
      <c r="W21" s="21">
        <v>2</v>
      </c>
      <c r="X21" s="17">
        <f t="shared" si="6"/>
        <v>8</v>
      </c>
    </row>
    <row r="22" spans="1:24" s="13" customFormat="1" ht="30" x14ac:dyDescent="0.25">
      <c r="A22" s="22" t="s">
        <v>39</v>
      </c>
      <c r="B22" s="25" t="s">
        <v>100</v>
      </c>
      <c r="C22" s="32">
        <v>46.65</v>
      </c>
      <c r="D22" s="37">
        <v>30</v>
      </c>
      <c r="E22" s="7">
        <v>27</v>
      </c>
      <c r="F22" s="2">
        <f t="shared" ref="F22" si="8">E22/C22</f>
        <v>0.5787781350482315</v>
      </c>
      <c r="G22" s="32">
        <v>1</v>
      </c>
      <c r="H22" s="24">
        <f t="shared" si="1"/>
        <v>3.3333333333333335</v>
      </c>
      <c r="I22" s="21" t="s">
        <v>39</v>
      </c>
      <c r="J22" s="21" t="s">
        <v>39</v>
      </c>
      <c r="K22" s="21">
        <v>1</v>
      </c>
      <c r="L22" s="33">
        <v>1</v>
      </c>
      <c r="M22" s="21"/>
      <c r="N22" s="21" t="s">
        <v>39</v>
      </c>
      <c r="O22" s="21">
        <v>1</v>
      </c>
      <c r="P22" s="32">
        <f t="shared" si="2"/>
        <v>100</v>
      </c>
      <c r="Q22" s="32">
        <f t="shared" ref="Q22" si="9">E22*X22/100</f>
        <v>1.35</v>
      </c>
      <c r="R22" s="33">
        <f t="shared" ref="R22" si="10">IF(E22=0, 0,100/E22*Q22)</f>
        <v>5</v>
      </c>
      <c r="S22" s="21">
        <v>1</v>
      </c>
      <c r="T22" s="21">
        <f t="shared" ref="T22" si="11">IF(E22=0, 0,100/E22*S22)</f>
        <v>3.7037037037037037</v>
      </c>
      <c r="U22" s="21" t="s">
        <v>39</v>
      </c>
      <c r="V22" s="21" t="s">
        <v>39</v>
      </c>
      <c r="W22" s="21">
        <v>1</v>
      </c>
      <c r="X22" s="17">
        <f t="shared" ref="X22" si="12">IF(AND(F22&lt;=1),5,IF(AND(F22&gt;1,F22&lt;=3),8,IF(AND(F22&gt;3,F22&lt;=6),12,IF(AND(F22&gt;6,F22&lt;=9),15,IF(AND(F22&gt;9,F22&lt;=12),18,IF(AND(F22&gt;12),20,))))))</f>
        <v>5</v>
      </c>
    </row>
    <row r="23" spans="1:24" ht="15" x14ac:dyDescent="0.25">
      <c r="A23" s="22">
        <v>4</v>
      </c>
      <c r="B23" s="26" t="s">
        <v>43</v>
      </c>
      <c r="C23" s="32"/>
      <c r="D23" s="37" t="s">
        <v>39</v>
      </c>
      <c r="E23" s="7"/>
      <c r="F23" s="2"/>
      <c r="G23" s="32"/>
      <c r="H23" s="24"/>
      <c r="I23" s="21"/>
      <c r="J23" s="21"/>
      <c r="K23" s="21"/>
      <c r="L23" s="33"/>
      <c r="M23" s="21"/>
      <c r="N23" s="21"/>
      <c r="O23" s="21"/>
      <c r="P23" s="32"/>
      <c r="Q23" s="32"/>
      <c r="R23" s="33"/>
      <c r="S23" s="21"/>
      <c r="T23" s="21"/>
      <c r="U23" s="21"/>
      <c r="V23" s="21"/>
      <c r="W23" s="21"/>
      <c r="X23" s="17">
        <f t="shared" si="6"/>
        <v>5</v>
      </c>
    </row>
    <row r="24" spans="1:24" ht="15" x14ac:dyDescent="0.25">
      <c r="A24" s="22"/>
      <c r="B24" s="6" t="s">
        <v>63</v>
      </c>
      <c r="C24" s="32">
        <v>9.1</v>
      </c>
      <c r="D24" s="37">
        <v>27</v>
      </c>
      <c r="E24" s="7">
        <v>26</v>
      </c>
      <c r="F24" s="2">
        <f t="shared" si="0"/>
        <v>2.8571428571428572</v>
      </c>
      <c r="G24" s="32">
        <v>2</v>
      </c>
      <c r="H24" s="24">
        <f t="shared" si="1"/>
        <v>7.4074074074074074</v>
      </c>
      <c r="I24" s="21"/>
      <c r="J24" s="21">
        <v>1</v>
      </c>
      <c r="K24" s="21">
        <v>1</v>
      </c>
      <c r="L24" s="33">
        <v>1</v>
      </c>
      <c r="M24" s="21"/>
      <c r="N24" s="21"/>
      <c r="O24" s="21">
        <v>1</v>
      </c>
      <c r="P24" s="32">
        <f t="shared" si="2"/>
        <v>50</v>
      </c>
      <c r="Q24" s="32">
        <f t="shared" si="3"/>
        <v>2.08</v>
      </c>
      <c r="R24" s="33">
        <f t="shared" si="4"/>
        <v>8</v>
      </c>
      <c r="S24" s="21">
        <v>2</v>
      </c>
      <c r="T24" s="21">
        <f t="shared" si="5"/>
        <v>7.6923076923076925</v>
      </c>
      <c r="U24" s="21"/>
      <c r="V24" s="21">
        <v>1</v>
      </c>
      <c r="W24" s="21">
        <v>1</v>
      </c>
      <c r="X24" s="17">
        <f t="shared" si="6"/>
        <v>8</v>
      </c>
    </row>
    <row r="25" spans="1:24" ht="30" x14ac:dyDescent="0.25">
      <c r="A25" s="22"/>
      <c r="B25" s="25" t="s">
        <v>101</v>
      </c>
      <c r="C25" s="32">
        <v>98.491</v>
      </c>
      <c r="D25" s="37">
        <v>175</v>
      </c>
      <c r="E25" s="7">
        <v>181</v>
      </c>
      <c r="F25" s="2">
        <f t="shared" si="0"/>
        <v>1.8377313663177346</v>
      </c>
      <c r="G25" s="32">
        <v>12</v>
      </c>
      <c r="H25" s="24">
        <f t="shared" si="1"/>
        <v>6.8571428571428568</v>
      </c>
      <c r="I25" s="21"/>
      <c r="J25" s="21">
        <v>9</v>
      </c>
      <c r="K25" s="21">
        <v>3</v>
      </c>
      <c r="L25" s="33">
        <v>10</v>
      </c>
      <c r="M25" s="21"/>
      <c r="N25" s="21">
        <v>8</v>
      </c>
      <c r="O25" s="21">
        <v>2</v>
      </c>
      <c r="P25" s="32">
        <f t="shared" si="2"/>
        <v>83.333333333333343</v>
      </c>
      <c r="Q25" s="32">
        <f t="shared" si="3"/>
        <v>14.48</v>
      </c>
      <c r="R25" s="33">
        <f t="shared" si="4"/>
        <v>8</v>
      </c>
      <c r="S25" s="21">
        <v>14</v>
      </c>
      <c r="T25" s="21">
        <f t="shared" si="5"/>
        <v>7.7348066298342548</v>
      </c>
      <c r="U25" s="21"/>
      <c r="V25" s="21">
        <v>11</v>
      </c>
      <c r="W25" s="21">
        <v>3</v>
      </c>
      <c r="X25" s="17">
        <f t="shared" si="6"/>
        <v>8</v>
      </c>
    </row>
    <row r="26" spans="1:24" s="13" customFormat="1" ht="30" x14ac:dyDescent="0.25">
      <c r="A26" s="22"/>
      <c r="B26" s="25" t="s">
        <v>102</v>
      </c>
      <c r="C26" s="32">
        <v>43.7</v>
      </c>
      <c r="D26" s="37">
        <v>60</v>
      </c>
      <c r="E26" s="7">
        <v>56</v>
      </c>
      <c r="F26" s="2">
        <f t="shared" ref="F26" si="13">E26/C26</f>
        <v>1.2814645308924484</v>
      </c>
      <c r="G26" s="32">
        <v>4</v>
      </c>
      <c r="H26" s="24">
        <f t="shared" si="1"/>
        <v>6.666666666666667</v>
      </c>
      <c r="I26" s="21"/>
      <c r="J26" s="21">
        <v>3</v>
      </c>
      <c r="K26" s="21">
        <v>1</v>
      </c>
      <c r="L26" s="33">
        <v>3</v>
      </c>
      <c r="M26" s="21"/>
      <c r="N26" s="21">
        <v>2</v>
      </c>
      <c r="O26" s="21">
        <v>1</v>
      </c>
      <c r="P26" s="32">
        <f t="shared" si="2"/>
        <v>75</v>
      </c>
      <c r="Q26" s="32">
        <f t="shared" ref="Q26" si="14">E26*X26/100</f>
        <v>4.4800000000000004</v>
      </c>
      <c r="R26" s="33">
        <f t="shared" ref="R26" si="15">IF(E26=0, 0,100/E26*Q26)</f>
        <v>8.0000000000000018</v>
      </c>
      <c r="S26" s="21">
        <v>4</v>
      </c>
      <c r="T26" s="21">
        <f t="shared" ref="T26" si="16">IF(E26=0, 0,100/E26*S26)</f>
        <v>7.1428571428571432</v>
      </c>
      <c r="U26" s="21"/>
      <c r="V26" s="21">
        <v>3</v>
      </c>
      <c r="W26" s="21">
        <v>1</v>
      </c>
      <c r="X26" s="17">
        <f t="shared" ref="X26" si="17">IF(AND(F26&lt;=1),5,IF(AND(F26&gt;1,F26&lt;=3),8,IF(AND(F26&gt;3,F26&lt;=6),12,IF(AND(F26&gt;6,F26&lt;=9),15,IF(AND(F26&gt;9,F26&lt;=12),18,IF(AND(F26&gt;12),20,))))))</f>
        <v>8</v>
      </c>
    </row>
    <row r="27" spans="1:24" ht="15" x14ac:dyDescent="0.25">
      <c r="A27" s="22"/>
      <c r="B27" s="6" t="s">
        <v>103</v>
      </c>
      <c r="C27" s="32">
        <v>24.2</v>
      </c>
      <c r="D27" s="37">
        <v>169</v>
      </c>
      <c r="E27" s="7">
        <v>206</v>
      </c>
      <c r="F27" s="2">
        <f t="shared" si="0"/>
        <v>8.5123966942148765</v>
      </c>
      <c r="G27" s="32">
        <v>8</v>
      </c>
      <c r="H27" s="24">
        <f t="shared" si="1"/>
        <v>4.7337278106508878</v>
      </c>
      <c r="I27" s="21" t="s">
        <v>39</v>
      </c>
      <c r="J27" s="21">
        <v>4</v>
      </c>
      <c r="K27" s="21">
        <v>4</v>
      </c>
      <c r="L27" s="33">
        <v>8</v>
      </c>
      <c r="M27" s="21" t="s">
        <v>39</v>
      </c>
      <c r="N27" s="21">
        <v>4</v>
      </c>
      <c r="O27" s="21">
        <v>4</v>
      </c>
      <c r="P27" s="32">
        <f t="shared" si="2"/>
        <v>100</v>
      </c>
      <c r="Q27" s="32">
        <f t="shared" si="3"/>
        <v>30.9</v>
      </c>
      <c r="R27" s="33">
        <f t="shared" si="4"/>
        <v>15</v>
      </c>
      <c r="S27" s="21">
        <v>15</v>
      </c>
      <c r="T27" s="21">
        <f t="shared" si="5"/>
        <v>7.2815533980582527</v>
      </c>
      <c r="U27" s="21">
        <v>2</v>
      </c>
      <c r="V27" s="21">
        <v>10</v>
      </c>
      <c r="W27" s="21">
        <v>3</v>
      </c>
      <c r="X27" s="17">
        <f t="shared" si="6"/>
        <v>15</v>
      </c>
    </row>
    <row r="28" spans="1:24" ht="15" x14ac:dyDescent="0.25">
      <c r="A28" s="22">
        <v>5</v>
      </c>
      <c r="B28" s="26" t="s">
        <v>44</v>
      </c>
      <c r="C28" s="32"/>
      <c r="D28" s="37" t="s">
        <v>39</v>
      </c>
      <c r="E28" s="7"/>
      <c r="F28" s="2"/>
      <c r="G28" s="32"/>
      <c r="H28" s="24"/>
      <c r="I28" s="21"/>
      <c r="J28" s="21"/>
      <c r="K28" s="21"/>
      <c r="L28" s="33"/>
      <c r="M28" s="21"/>
      <c r="N28" s="21"/>
      <c r="O28" s="21"/>
      <c r="P28" s="32"/>
      <c r="Q28" s="32"/>
      <c r="R28" s="33"/>
      <c r="S28" s="21"/>
      <c r="T28" s="21"/>
      <c r="U28" s="21"/>
      <c r="V28" s="21"/>
      <c r="W28" s="21"/>
      <c r="X28" s="17">
        <f t="shared" si="6"/>
        <v>5</v>
      </c>
    </row>
    <row r="29" spans="1:24" ht="30" x14ac:dyDescent="0.25">
      <c r="A29" s="22"/>
      <c r="B29" s="25" t="s">
        <v>133</v>
      </c>
      <c r="C29" s="32">
        <v>129.69999999999999</v>
      </c>
      <c r="D29" s="37">
        <v>248</v>
      </c>
      <c r="E29" s="7">
        <v>286</v>
      </c>
      <c r="F29" s="2">
        <f t="shared" si="0"/>
        <v>2.2050886661526601</v>
      </c>
      <c r="G29" s="32">
        <v>17</v>
      </c>
      <c r="H29" s="24">
        <f t="shared" si="1"/>
        <v>6.854838709677419</v>
      </c>
      <c r="I29" s="21" t="s">
        <v>39</v>
      </c>
      <c r="J29" s="21">
        <v>13</v>
      </c>
      <c r="K29" s="21">
        <v>4</v>
      </c>
      <c r="L29" s="33">
        <v>16</v>
      </c>
      <c r="M29" s="21" t="s">
        <v>39</v>
      </c>
      <c r="N29" s="21">
        <v>12</v>
      </c>
      <c r="O29" s="21">
        <v>4</v>
      </c>
      <c r="P29" s="32">
        <f t="shared" si="2"/>
        <v>94.117647058823522</v>
      </c>
      <c r="Q29" s="32">
        <f t="shared" si="3"/>
        <v>22.88</v>
      </c>
      <c r="R29" s="33">
        <f t="shared" si="4"/>
        <v>7.9999999999999991</v>
      </c>
      <c r="S29" s="21">
        <v>19</v>
      </c>
      <c r="T29" s="21">
        <f t="shared" si="5"/>
        <v>6.6433566433566433</v>
      </c>
      <c r="U29" s="21" t="s">
        <v>39</v>
      </c>
      <c r="V29" s="21">
        <v>15</v>
      </c>
      <c r="W29" s="21">
        <v>4</v>
      </c>
      <c r="X29" s="17">
        <f t="shared" si="6"/>
        <v>8</v>
      </c>
    </row>
    <row r="30" spans="1:24" ht="15" x14ac:dyDescent="0.25">
      <c r="A30" s="22">
        <v>6</v>
      </c>
      <c r="B30" s="26" t="s">
        <v>45</v>
      </c>
      <c r="C30" s="32"/>
      <c r="D30" s="37" t="s">
        <v>39</v>
      </c>
      <c r="E30" s="7"/>
      <c r="F30" s="2"/>
      <c r="G30" s="32"/>
      <c r="H30" s="24"/>
      <c r="I30" s="21"/>
      <c r="J30" s="21"/>
      <c r="K30" s="21"/>
      <c r="L30" s="33"/>
      <c r="M30" s="21"/>
      <c r="N30" s="21"/>
      <c r="O30" s="21"/>
      <c r="P30" s="32"/>
      <c r="Q30" s="32"/>
      <c r="R30" s="33"/>
      <c r="S30" s="21"/>
      <c r="T30" s="21"/>
      <c r="U30" s="21"/>
      <c r="V30" s="21"/>
      <c r="W30" s="21"/>
      <c r="X30" s="17">
        <f t="shared" si="6"/>
        <v>5</v>
      </c>
    </row>
    <row r="31" spans="1:24" ht="30" x14ac:dyDescent="0.25">
      <c r="A31" s="22"/>
      <c r="B31" s="25" t="s">
        <v>104</v>
      </c>
      <c r="C31" s="32">
        <v>47.18</v>
      </c>
      <c r="D31" s="37">
        <v>95</v>
      </c>
      <c r="E31" s="7">
        <v>102</v>
      </c>
      <c r="F31" s="2">
        <f t="shared" si="0"/>
        <v>2.1619330224671471</v>
      </c>
      <c r="G31" s="32">
        <v>7</v>
      </c>
      <c r="H31" s="24">
        <f t="shared" si="1"/>
        <v>7.3684210526315788</v>
      </c>
      <c r="I31" s="21"/>
      <c r="J31" s="21">
        <v>5</v>
      </c>
      <c r="K31" s="21">
        <v>2</v>
      </c>
      <c r="L31" s="33">
        <v>6</v>
      </c>
      <c r="M31" s="21"/>
      <c r="N31" s="21">
        <v>5</v>
      </c>
      <c r="O31" s="21">
        <v>1</v>
      </c>
      <c r="P31" s="32">
        <f t="shared" ref="P31:P49" si="18">IF(G31=0, 0,L31/G31*100)</f>
        <v>85.714285714285708</v>
      </c>
      <c r="Q31" s="32">
        <f t="shared" ref="Q31:Q49" si="19">E31*X31/100</f>
        <v>8.16</v>
      </c>
      <c r="R31" s="33">
        <f t="shared" ref="R31:R49" si="20">IF(E31=0, 0,100/E31*Q31)</f>
        <v>8</v>
      </c>
      <c r="S31" s="21">
        <v>8</v>
      </c>
      <c r="T31" s="21">
        <f t="shared" ref="T31:T49" si="21">IF(E31=0, 0,100/E31*S31)</f>
        <v>7.8431372549019605</v>
      </c>
      <c r="U31" s="21"/>
      <c r="V31" s="21">
        <v>6</v>
      </c>
      <c r="W31" s="21">
        <v>2</v>
      </c>
      <c r="X31" s="17">
        <f t="shared" si="6"/>
        <v>8</v>
      </c>
    </row>
    <row r="32" spans="1:24" s="13" customFormat="1" ht="30" x14ac:dyDescent="0.25">
      <c r="A32" s="22"/>
      <c r="B32" s="25" t="s">
        <v>105</v>
      </c>
      <c r="C32" s="32">
        <v>39.700000000000003</v>
      </c>
      <c r="D32" s="37">
        <v>43</v>
      </c>
      <c r="E32" s="7">
        <v>41</v>
      </c>
      <c r="F32" s="2">
        <f t="shared" ref="F32" si="22">E32/C32</f>
        <v>1.0327455919395465</v>
      </c>
      <c r="G32" s="32">
        <v>2</v>
      </c>
      <c r="H32" s="24">
        <f t="shared" si="1"/>
        <v>4.6511627906976747</v>
      </c>
      <c r="I32" s="21"/>
      <c r="J32" s="21">
        <v>1</v>
      </c>
      <c r="K32" s="21">
        <v>1</v>
      </c>
      <c r="L32" s="33">
        <v>2</v>
      </c>
      <c r="M32" s="21"/>
      <c r="N32" s="21">
        <v>1</v>
      </c>
      <c r="O32" s="21">
        <v>1</v>
      </c>
      <c r="P32" s="32">
        <f t="shared" si="18"/>
        <v>100</v>
      </c>
      <c r="Q32" s="32">
        <f t="shared" ref="Q32" si="23">E32*X32/100</f>
        <v>3.28</v>
      </c>
      <c r="R32" s="33">
        <f t="shared" ref="R32" si="24">IF(E32=0, 0,100/E32*Q32)</f>
        <v>7.9999999999999991</v>
      </c>
      <c r="S32" s="21">
        <v>3</v>
      </c>
      <c r="T32" s="21">
        <f t="shared" ref="T32" si="25">IF(E32=0, 0,100/E32*S32)</f>
        <v>7.3170731707317067</v>
      </c>
      <c r="U32" s="21"/>
      <c r="V32" s="21">
        <v>2</v>
      </c>
      <c r="W32" s="21">
        <v>1</v>
      </c>
      <c r="X32" s="17">
        <f t="shared" ref="X32" si="26">IF(AND(F32&lt;=1),5,IF(AND(F32&gt;1,F32&lt;=3),8,IF(AND(F32&gt;3,F32&lt;=6),12,IF(AND(F32&gt;6,F32&lt;=9),15,IF(AND(F32&gt;9,F32&lt;=12),18,IF(AND(F32&gt;12),20,))))))</f>
        <v>8</v>
      </c>
    </row>
    <row r="33" spans="1:24" ht="15" x14ac:dyDescent="0.25">
      <c r="A33" s="22"/>
      <c r="B33" s="6" t="s">
        <v>25</v>
      </c>
      <c r="C33" s="32">
        <v>65.2</v>
      </c>
      <c r="D33" s="37">
        <v>113</v>
      </c>
      <c r="E33" s="7">
        <v>115</v>
      </c>
      <c r="F33" s="2">
        <f t="shared" si="0"/>
        <v>1.7638036809815951</v>
      </c>
      <c r="G33" s="32">
        <v>9</v>
      </c>
      <c r="H33" s="24">
        <f t="shared" si="1"/>
        <v>7.9646017699115053</v>
      </c>
      <c r="I33" s="21">
        <v>1</v>
      </c>
      <c r="J33" s="21">
        <v>6</v>
      </c>
      <c r="K33" s="21">
        <v>2</v>
      </c>
      <c r="L33" s="33">
        <v>9</v>
      </c>
      <c r="M33" s="21">
        <v>1</v>
      </c>
      <c r="N33" s="21">
        <v>6</v>
      </c>
      <c r="O33" s="21">
        <v>2</v>
      </c>
      <c r="P33" s="32">
        <f t="shared" si="18"/>
        <v>100</v>
      </c>
      <c r="Q33" s="32">
        <f t="shared" si="19"/>
        <v>9.1999999999999993</v>
      </c>
      <c r="R33" s="33">
        <f t="shared" si="20"/>
        <v>7.9999999999999991</v>
      </c>
      <c r="S33" s="21">
        <v>9</v>
      </c>
      <c r="T33" s="21">
        <f t="shared" si="21"/>
        <v>7.8260869565217392</v>
      </c>
      <c r="U33" s="21">
        <v>1</v>
      </c>
      <c r="V33" s="21">
        <v>6</v>
      </c>
      <c r="W33" s="21">
        <v>2</v>
      </c>
      <c r="X33" s="17">
        <f t="shared" si="6"/>
        <v>8</v>
      </c>
    </row>
    <row r="34" spans="1:24" ht="15" x14ac:dyDescent="0.25">
      <c r="A34" s="22"/>
      <c r="B34" s="6" t="s">
        <v>26</v>
      </c>
      <c r="C34" s="32">
        <v>55.1</v>
      </c>
      <c r="D34" s="37">
        <v>104</v>
      </c>
      <c r="E34" s="7">
        <v>106</v>
      </c>
      <c r="F34" s="2">
        <f t="shared" si="0"/>
        <v>1.9237749546279492</v>
      </c>
      <c r="G34" s="32">
        <v>8</v>
      </c>
      <c r="H34" s="24">
        <f t="shared" si="1"/>
        <v>7.6923076923076925</v>
      </c>
      <c r="I34" s="21">
        <v>1</v>
      </c>
      <c r="J34" s="21">
        <v>5</v>
      </c>
      <c r="K34" s="21">
        <v>2</v>
      </c>
      <c r="L34" s="33">
        <f t="shared" ref="L34:L36" si="27">M34+N34+O34</f>
        <v>8</v>
      </c>
      <c r="M34" s="21">
        <v>1</v>
      </c>
      <c r="N34" s="21">
        <v>5</v>
      </c>
      <c r="O34" s="21">
        <v>2</v>
      </c>
      <c r="P34" s="32">
        <f t="shared" si="18"/>
        <v>100</v>
      </c>
      <c r="Q34" s="32">
        <f t="shared" si="19"/>
        <v>8.48</v>
      </c>
      <c r="R34" s="33">
        <f t="shared" si="20"/>
        <v>8</v>
      </c>
      <c r="S34" s="21">
        <v>8</v>
      </c>
      <c r="T34" s="21">
        <f t="shared" si="21"/>
        <v>7.5471698113207548</v>
      </c>
      <c r="U34" s="21">
        <v>1</v>
      </c>
      <c r="V34" s="21">
        <v>5</v>
      </c>
      <c r="W34" s="21">
        <v>2</v>
      </c>
      <c r="X34" s="17">
        <f t="shared" si="6"/>
        <v>8</v>
      </c>
    </row>
    <row r="35" spans="1:24" s="8" customFormat="1" ht="15" x14ac:dyDescent="0.25">
      <c r="A35" s="22">
        <v>7</v>
      </c>
      <c r="B35" s="26" t="s">
        <v>46</v>
      </c>
      <c r="C35" s="32"/>
      <c r="D35" s="37" t="s">
        <v>39</v>
      </c>
      <c r="E35" s="7"/>
      <c r="F35" s="2"/>
      <c r="G35" s="32"/>
      <c r="H35" s="24"/>
      <c r="I35" s="21"/>
      <c r="J35" s="21"/>
      <c r="K35" s="21"/>
      <c r="L35" s="33"/>
      <c r="M35" s="21"/>
      <c r="N35" s="21"/>
      <c r="O35" s="21"/>
      <c r="P35" s="32"/>
      <c r="Q35" s="32"/>
      <c r="R35" s="33"/>
      <c r="S35" s="21"/>
      <c r="T35" s="21"/>
      <c r="U35" s="21"/>
      <c r="V35" s="21"/>
      <c r="W35" s="21"/>
      <c r="X35" s="17">
        <f t="shared" si="6"/>
        <v>5</v>
      </c>
    </row>
    <row r="36" spans="1:24" ht="30" x14ac:dyDescent="0.25">
      <c r="A36" s="22"/>
      <c r="B36" s="25" t="s">
        <v>106</v>
      </c>
      <c r="C36" s="32">
        <v>65.099999999999994</v>
      </c>
      <c r="D36" s="37">
        <v>68</v>
      </c>
      <c r="E36" s="7">
        <v>71</v>
      </c>
      <c r="F36" s="2">
        <f t="shared" si="0"/>
        <v>1.0906298003072197</v>
      </c>
      <c r="G36" s="32">
        <v>5</v>
      </c>
      <c r="H36" s="24">
        <f t="shared" si="1"/>
        <v>7.3529411764705888</v>
      </c>
      <c r="I36" s="21" t="s">
        <v>39</v>
      </c>
      <c r="J36" s="21">
        <v>4</v>
      </c>
      <c r="K36" s="21">
        <v>1</v>
      </c>
      <c r="L36" s="33">
        <f t="shared" si="27"/>
        <v>4</v>
      </c>
      <c r="M36" s="21"/>
      <c r="N36" s="21">
        <v>3</v>
      </c>
      <c r="O36" s="21">
        <v>1</v>
      </c>
      <c r="P36" s="32">
        <f t="shared" si="18"/>
        <v>80</v>
      </c>
      <c r="Q36" s="32">
        <f t="shared" si="19"/>
        <v>5.68</v>
      </c>
      <c r="R36" s="33">
        <f t="shared" si="20"/>
        <v>7.9999999999999991</v>
      </c>
      <c r="S36" s="21">
        <v>5</v>
      </c>
      <c r="T36" s="21">
        <f t="shared" si="21"/>
        <v>7.0422535211267601</v>
      </c>
      <c r="U36" s="21" t="s">
        <v>39</v>
      </c>
      <c r="V36" s="21">
        <v>4</v>
      </c>
      <c r="W36" s="21">
        <v>1</v>
      </c>
      <c r="X36" s="17">
        <f t="shared" si="6"/>
        <v>8</v>
      </c>
    </row>
    <row r="37" spans="1:24" s="13" customFormat="1" ht="30" x14ac:dyDescent="0.25">
      <c r="A37" s="22"/>
      <c r="B37" s="25" t="s">
        <v>107</v>
      </c>
      <c r="C37" s="32">
        <v>31.7</v>
      </c>
      <c r="D37" s="37">
        <v>54</v>
      </c>
      <c r="E37" s="7">
        <v>65</v>
      </c>
      <c r="F37" s="2">
        <f t="shared" si="0"/>
        <v>2.0504731861198739</v>
      </c>
      <c r="G37" s="32">
        <v>4</v>
      </c>
      <c r="H37" s="24">
        <f t="shared" si="1"/>
        <v>7.4074074074074074</v>
      </c>
      <c r="I37" s="21"/>
      <c r="J37" s="21">
        <v>3</v>
      </c>
      <c r="K37" s="21">
        <v>1</v>
      </c>
      <c r="L37" s="33">
        <v>4</v>
      </c>
      <c r="M37" s="21"/>
      <c r="N37" s="21">
        <v>3</v>
      </c>
      <c r="O37" s="21">
        <v>1</v>
      </c>
      <c r="P37" s="32">
        <f t="shared" si="18"/>
        <v>100</v>
      </c>
      <c r="Q37" s="32">
        <f t="shared" si="19"/>
        <v>5.2</v>
      </c>
      <c r="R37" s="33">
        <f t="shared" si="20"/>
        <v>8</v>
      </c>
      <c r="S37" s="21">
        <v>5</v>
      </c>
      <c r="T37" s="21">
        <f t="shared" si="21"/>
        <v>7.6923076923076925</v>
      </c>
      <c r="U37" s="21"/>
      <c r="V37" s="21">
        <v>4</v>
      </c>
      <c r="W37" s="21">
        <v>1</v>
      </c>
      <c r="X37" s="17">
        <f t="shared" si="6"/>
        <v>8</v>
      </c>
    </row>
    <row r="38" spans="1:24" ht="15" x14ac:dyDescent="0.25">
      <c r="A38" s="22"/>
      <c r="B38" s="6" t="s">
        <v>91</v>
      </c>
      <c r="C38" s="32">
        <v>11.6</v>
      </c>
      <c r="D38" s="37">
        <v>72</v>
      </c>
      <c r="E38" s="7">
        <v>89</v>
      </c>
      <c r="F38" s="2">
        <f t="shared" si="0"/>
        <v>7.6724137931034484</v>
      </c>
      <c r="G38" s="32">
        <v>10</v>
      </c>
      <c r="H38" s="24">
        <f t="shared" si="1"/>
        <v>13.888888888888889</v>
      </c>
      <c r="I38" s="21">
        <v>1</v>
      </c>
      <c r="J38" s="21">
        <v>7</v>
      </c>
      <c r="K38" s="21">
        <v>2</v>
      </c>
      <c r="L38" s="33">
        <v>10</v>
      </c>
      <c r="M38" s="21">
        <v>1</v>
      </c>
      <c r="N38" s="21">
        <v>7</v>
      </c>
      <c r="O38" s="21">
        <v>2</v>
      </c>
      <c r="P38" s="32">
        <f t="shared" si="18"/>
        <v>100</v>
      </c>
      <c r="Q38" s="32">
        <f t="shared" si="19"/>
        <v>13.35</v>
      </c>
      <c r="R38" s="33">
        <f t="shared" si="20"/>
        <v>15</v>
      </c>
      <c r="S38" s="21">
        <v>13</v>
      </c>
      <c r="T38" s="21">
        <f t="shared" si="21"/>
        <v>14.606741573033709</v>
      </c>
      <c r="U38" s="21">
        <v>1</v>
      </c>
      <c r="V38" s="21">
        <v>9</v>
      </c>
      <c r="W38" s="21">
        <v>3</v>
      </c>
      <c r="X38" s="17">
        <f t="shared" si="6"/>
        <v>15</v>
      </c>
    </row>
    <row r="39" spans="1:24" ht="15" x14ac:dyDescent="0.25">
      <c r="A39" s="22"/>
      <c r="B39" s="6" t="s">
        <v>27</v>
      </c>
      <c r="C39" s="32">
        <v>39.979999999999997</v>
      </c>
      <c r="D39" s="37">
        <v>81</v>
      </c>
      <c r="E39" s="7">
        <v>128</v>
      </c>
      <c r="F39" s="2">
        <f t="shared" si="0"/>
        <v>3.2016008004002003</v>
      </c>
      <c r="G39" s="32">
        <v>6</v>
      </c>
      <c r="H39" s="24">
        <f t="shared" si="1"/>
        <v>7.4074074074074066</v>
      </c>
      <c r="I39" s="21" t="s">
        <v>39</v>
      </c>
      <c r="J39" s="21">
        <v>4</v>
      </c>
      <c r="K39" s="21">
        <v>2</v>
      </c>
      <c r="L39" s="33">
        <v>6</v>
      </c>
      <c r="M39" s="21" t="s">
        <v>39</v>
      </c>
      <c r="N39" s="21">
        <v>4</v>
      </c>
      <c r="O39" s="21">
        <v>2</v>
      </c>
      <c r="P39" s="32">
        <f t="shared" si="18"/>
        <v>100</v>
      </c>
      <c r="Q39" s="32">
        <f t="shared" si="19"/>
        <v>15.36</v>
      </c>
      <c r="R39" s="33">
        <f t="shared" si="20"/>
        <v>12</v>
      </c>
      <c r="S39" s="21">
        <v>10</v>
      </c>
      <c r="T39" s="21">
        <f t="shared" si="21"/>
        <v>7.8125</v>
      </c>
      <c r="U39" s="21">
        <v>1</v>
      </c>
      <c r="V39" s="21">
        <v>7</v>
      </c>
      <c r="W39" s="21">
        <v>2</v>
      </c>
      <c r="X39" s="17">
        <f t="shared" si="6"/>
        <v>12</v>
      </c>
    </row>
    <row r="40" spans="1:24" ht="15" x14ac:dyDescent="0.25">
      <c r="A40" s="22"/>
      <c r="B40" s="6" t="s">
        <v>28</v>
      </c>
      <c r="C40" s="32">
        <v>22.5</v>
      </c>
      <c r="D40" s="37">
        <v>80</v>
      </c>
      <c r="E40" s="7">
        <v>87</v>
      </c>
      <c r="F40" s="2">
        <f t="shared" si="0"/>
        <v>3.8666666666666667</v>
      </c>
      <c r="G40" s="32">
        <v>9</v>
      </c>
      <c r="H40" s="24">
        <f t="shared" si="1"/>
        <v>11.25</v>
      </c>
      <c r="I40" s="21">
        <v>1</v>
      </c>
      <c r="J40" s="21">
        <v>5</v>
      </c>
      <c r="K40" s="21">
        <v>3</v>
      </c>
      <c r="L40" s="33">
        <v>7</v>
      </c>
      <c r="M40" s="21" t="s">
        <v>39</v>
      </c>
      <c r="N40" s="21">
        <v>5</v>
      </c>
      <c r="O40" s="21">
        <v>2</v>
      </c>
      <c r="P40" s="32">
        <f t="shared" si="18"/>
        <v>77.777777777777786</v>
      </c>
      <c r="Q40" s="32">
        <f t="shared" si="19"/>
        <v>10.44</v>
      </c>
      <c r="R40" s="33">
        <f t="shared" si="20"/>
        <v>11.999999999999998</v>
      </c>
      <c r="S40" s="21">
        <v>10</v>
      </c>
      <c r="T40" s="21">
        <f t="shared" si="21"/>
        <v>11.494252873563218</v>
      </c>
      <c r="U40" s="21">
        <v>1</v>
      </c>
      <c r="V40" s="21">
        <v>7</v>
      </c>
      <c r="W40" s="21">
        <v>2</v>
      </c>
      <c r="X40" s="17">
        <f t="shared" si="6"/>
        <v>12</v>
      </c>
    </row>
    <row r="41" spans="1:24" ht="15" x14ac:dyDescent="0.25">
      <c r="A41" s="22">
        <v>8</v>
      </c>
      <c r="B41" s="26" t="s">
        <v>47</v>
      </c>
      <c r="C41" s="32"/>
      <c r="D41" s="37" t="s">
        <v>39</v>
      </c>
      <c r="E41" s="7"/>
      <c r="F41" s="2"/>
      <c r="G41" s="32"/>
      <c r="H41" s="24"/>
      <c r="I41" s="21"/>
      <c r="J41" s="21"/>
      <c r="K41" s="21"/>
      <c r="L41" s="33"/>
      <c r="M41" s="21"/>
      <c r="N41" s="21"/>
      <c r="O41" s="21"/>
      <c r="P41" s="32"/>
      <c r="Q41" s="32"/>
      <c r="R41" s="33"/>
      <c r="S41" s="21"/>
      <c r="T41" s="21"/>
      <c r="U41" s="21"/>
      <c r="V41" s="21"/>
      <c r="W41" s="21"/>
      <c r="X41" s="17">
        <f t="shared" si="6"/>
        <v>5</v>
      </c>
    </row>
    <row r="42" spans="1:24" ht="15" x14ac:dyDescent="0.25">
      <c r="A42" s="22"/>
      <c r="B42" s="6" t="s">
        <v>108</v>
      </c>
      <c r="C42" s="32">
        <v>156</v>
      </c>
      <c r="D42" s="37">
        <v>388</v>
      </c>
      <c r="E42" s="7">
        <v>447</v>
      </c>
      <c r="F42" s="2">
        <f t="shared" si="0"/>
        <v>2.8653846153846154</v>
      </c>
      <c r="G42" s="32">
        <v>30</v>
      </c>
      <c r="H42" s="24">
        <f t="shared" si="1"/>
        <v>7.7319587628865971</v>
      </c>
      <c r="I42" s="21">
        <v>1</v>
      </c>
      <c r="J42" s="21">
        <v>23</v>
      </c>
      <c r="K42" s="21">
        <v>6</v>
      </c>
      <c r="L42" s="33">
        <v>30</v>
      </c>
      <c r="M42" s="21">
        <v>1</v>
      </c>
      <c r="N42" s="21">
        <v>23</v>
      </c>
      <c r="O42" s="21">
        <v>6</v>
      </c>
      <c r="P42" s="32">
        <f t="shared" si="18"/>
        <v>100</v>
      </c>
      <c r="Q42" s="32">
        <f t="shared" si="19"/>
        <v>35.76</v>
      </c>
      <c r="R42" s="33">
        <f t="shared" si="20"/>
        <v>7.9999999999999991</v>
      </c>
      <c r="S42" s="21">
        <v>35</v>
      </c>
      <c r="T42" s="21">
        <f t="shared" si="21"/>
        <v>7.8299776286353469</v>
      </c>
      <c r="U42" s="21" t="s">
        <v>39</v>
      </c>
      <c r="V42" s="21">
        <v>28</v>
      </c>
      <c r="W42" s="21">
        <v>7</v>
      </c>
      <c r="X42" s="17">
        <f t="shared" si="6"/>
        <v>8</v>
      </c>
    </row>
    <row r="43" spans="1:24" ht="15" x14ac:dyDescent="0.25">
      <c r="A43" s="22">
        <v>9</v>
      </c>
      <c r="B43" s="26" t="s">
        <v>48</v>
      </c>
      <c r="C43" s="32"/>
      <c r="D43" s="37" t="s">
        <v>39</v>
      </c>
      <c r="E43" s="7"/>
      <c r="F43" s="2"/>
      <c r="G43" s="32"/>
      <c r="H43" s="24"/>
      <c r="I43" s="21"/>
      <c r="J43" s="21"/>
      <c r="K43" s="21"/>
      <c r="L43" s="33"/>
      <c r="M43" s="21"/>
      <c r="N43" s="21"/>
      <c r="O43" s="21"/>
      <c r="P43" s="32"/>
      <c r="Q43" s="32"/>
      <c r="R43" s="33"/>
      <c r="S43" s="21"/>
      <c r="T43" s="21"/>
      <c r="U43" s="21"/>
      <c r="V43" s="21"/>
      <c r="W43" s="21"/>
      <c r="X43" s="17">
        <f t="shared" si="6"/>
        <v>5</v>
      </c>
    </row>
    <row r="44" spans="1:24" ht="15" x14ac:dyDescent="0.25">
      <c r="A44" s="22"/>
      <c r="B44" s="6" t="s">
        <v>109</v>
      </c>
      <c r="C44" s="32">
        <v>91.3</v>
      </c>
      <c r="D44" s="37">
        <v>107</v>
      </c>
      <c r="E44" s="7">
        <v>101</v>
      </c>
      <c r="F44" s="2">
        <f t="shared" si="0"/>
        <v>1.1062431544359255</v>
      </c>
      <c r="G44" s="32">
        <v>6</v>
      </c>
      <c r="H44" s="24">
        <f t="shared" si="1"/>
        <v>5.6074766355140184</v>
      </c>
      <c r="I44" s="21"/>
      <c r="J44" s="21">
        <v>4</v>
      </c>
      <c r="K44" s="21">
        <v>2</v>
      </c>
      <c r="L44" s="33">
        <v>6</v>
      </c>
      <c r="M44" s="21"/>
      <c r="N44" s="21">
        <v>4</v>
      </c>
      <c r="O44" s="21">
        <v>2</v>
      </c>
      <c r="P44" s="32">
        <f t="shared" si="18"/>
        <v>100</v>
      </c>
      <c r="Q44" s="32">
        <f t="shared" si="19"/>
        <v>8.08</v>
      </c>
      <c r="R44" s="33">
        <f t="shared" si="20"/>
        <v>8</v>
      </c>
      <c r="S44" s="21">
        <v>8</v>
      </c>
      <c r="T44" s="21">
        <f t="shared" si="21"/>
        <v>7.9207920792079207</v>
      </c>
      <c r="U44" s="21"/>
      <c r="V44" s="21">
        <v>6</v>
      </c>
      <c r="W44" s="21">
        <v>2</v>
      </c>
      <c r="X44" s="17">
        <f t="shared" si="6"/>
        <v>8</v>
      </c>
    </row>
    <row r="45" spans="1:24" s="13" customFormat="1" ht="15" x14ac:dyDescent="0.25">
      <c r="A45" s="22"/>
      <c r="B45" s="6" t="s">
        <v>111</v>
      </c>
      <c r="C45" s="32">
        <v>8.4</v>
      </c>
      <c r="D45" s="37">
        <v>81</v>
      </c>
      <c r="E45" s="7">
        <v>95</v>
      </c>
      <c r="F45" s="2">
        <f t="shared" ref="F45:F46" si="28">E45/C45</f>
        <v>11.309523809523808</v>
      </c>
      <c r="G45" s="32">
        <v>4</v>
      </c>
      <c r="H45" s="24">
        <f t="shared" si="1"/>
        <v>4.9382716049382713</v>
      </c>
      <c r="I45" s="21" t="s">
        <v>39</v>
      </c>
      <c r="J45" s="21">
        <v>2</v>
      </c>
      <c r="K45" s="21">
        <v>2</v>
      </c>
      <c r="L45" s="33">
        <v>4</v>
      </c>
      <c r="M45" s="21" t="s">
        <v>39</v>
      </c>
      <c r="N45" s="21">
        <v>2</v>
      </c>
      <c r="O45" s="21">
        <v>2</v>
      </c>
      <c r="P45" s="32">
        <f t="shared" si="18"/>
        <v>100</v>
      </c>
      <c r="Q45" s="32">
        <f t="shared" ref="Q45" si="29">E45*X45/100</f>
        <v>17.100000000000001</v>
      </c>
      <c r="R45" s="33">
        <f t="shared" ref="R45" si="30">IF(E45=0, 0,100/E45*Q45)</f>
        <v>18</v>
      </c>
      <c r="S45" s="21">
        <v>8</v>
      </c>
      <c r="T45" s="21">
        <f t="shared" ref="T45:T46" si="31">IF(E45=0, 0,100/E45*S45)</f>
        <v>8.4210526315789469</v>
      </c>
      <c r="U45" s="21">
        <v>1</v>
      </c>
      <c r="V45" s="21">
        <v>5</v>
      </c>
      <c r="W45" s="21">
        <v>2</v>
      </c>
      <c r="X45" s="17">
        <f t="shared" ref="X45" si="32">IF(AND(F45&lt;=1),5,IF(AND(F45&gt;1,F45&lt;=3),8,IF(AND(F45&gt;3,F45&lt;=6),12,IF(AND(F45&gt;6,F45&lt;=9),15,IF(AND(F45&gt;9,F45&lt;=12),18,IF(AND(F45&gt;12),20,))))))</f>
        <v>18</v>
      </c>
    </row>
    <row r="46" spans="1:24" s="13" customFormat="1" ht="15" x14ac:dyDescent="0.25">
      <c r="A46" s="22"/>
      <c r="B46" s="6" t="s">
        <v>110</v>
      </c>
      <c r="C46" s="32">
        <v>9.6</v>
      </c>
      <c r="D46" s="37">
        <v>74</v>
      </c>
      <c r="E46" s="7">
        <v>92</v>
      </c>
      <c r="F46" s="2">
        <f t="shared" si="28"/>
        <v>9.5833333333333339</v>
      </c>
      <c r="G46" s="32">
        <v>7</v>
      </c>
      <c r="H46" s="24">
        <f t="shared" si="1"/>
        <v>9.4594594594594597</v>
      </c>
      <c r="I46" s="21">
        <v>1</v>
      </c>
      <c r="J46" s="21">
        <v>4</v>
      </c>
      <c r="K46" s="21">
        <v>2</v>
      </c>
      <c r="L46" s="33">
        <v>7</v>
      </c>
      <c r="M46" s="21">
        <v>1</v>
      </c>
      <c r="N46" s="21">
        <v>4</v>
      </c>
      <c r="O46" s="21">
        <v>2</v>
      </c>
      <c r="P46" s="32">
        <f t="shared" si="18"/>
        <v>100</v>
      </c>
      <c r="Q46" s="32">
        <v>11.1</v>
      </c>
      <c r="R46" s="33">
        <v>18</v>
      </c>
      <c r="S46" s="21">
        <v>7</v>
      </c>
      <c r="T46" s="21">
        <f t="shared" si="31"/>
        <v>7.6086956521739122</v>
      </c>
      <c r="U46" s="21">
        <v>1</v>
      </c>
      <c r="V46" s="21">
        <v>4</v>
      </c>
      <c r="W46" s="21">
        <v>2</v>
      </c>
      <c r="X46" s="17"/>
    </row>
    <row r="47" spans="1:24" ht="15" x14ac:dyDescent="0.25">
      <c r="A47" s="22"/>
      <c r="B47" s="6" t="s">
        <v>113</v>
      </c>
      <c r="C47" s="32">
        <v>24.2</v>
      </c>
      <c r="D47" s="37">
        <v>41</v>
      </c>
      <c r="E47" s="7">
        <v>63</v>
      </c>
      <c r="F47" s="2">
        <f t="shared" si="0"/>
        <v>2.6033057851239669</v>
      </c>
      <c r="G47" s="32">
        <v>3</v>
      </c>
      <c r="H47" s="24">
        <f t="shared" si="1"/>
        <v>7.3170731707317067</v>
      </c>
      <c r="I47" s="21" t="s">
        <v>39</v>
      </c>
      <c r="J47" s="21">
        <v>2</v>
      </c>
      <c r="K47" s="21">
        <v>1</v>
      </c>
      <c r="L47" s="33">
        <v>2</v>
      </c>
      <c r="M47" s="21"/>
      <c r="N47" s="21">
        <v>1</v>
      </c>
      <c r="O47" s="21">
        <v>1</v>
      </c>
      <c r="P47" s="32">
        <f t="shared" si="18"/>
        <v>66.666666666666657</v>
      </c>
      <c r="Q47" s="32">
        <f t="shared" si="19"/>
        <v>5.04</v>
      </c>
      <c r="R47" s="33">
        <f t="shared" si="20"/>
        <v>8</v>
      </c>
      <c r="S47" s="21">
        <v>5</v>
      </c>
      <c r="T47" s="21">
        <f t="shared" si="21"/>
        <v>7.9365079365079358</v>
      </c>
      <c r="U47" s="21"/>
      <c r="V47" s="21">
        <v>4</v>
      </c>
      <c r="W47" s="21">
        <v>1</v>
      </c>
      <c r="X47" s="17">
        <f t="shared" si="6"/>
        <v>8</v>
      </c>
    </row>
    <row r="48" spans="1:24" s="13" customFormat="1" ht="15" x14ac:dyDescent="0.25">
      <c r="A48" s="22"/>
      <c r="B48" s="6" t="s">
        <v>112</v>
      </c>
      <c r="C48" s="32">
        <v>8.8000000000000007</v>
      </c>
      <c r="D48" s="37">
        <v>53</v>
      </c>
      <c r="E48" s="7">
        <v>57</v>
      </c>
      <c r="F48" s="2">
        <f t="shared" si="0"/>
        <v>6.4772727272727266</v>
      </c>
      <c r="G48" s="32">
        <v>3</v>
      </c>
      <c r="H48" s="24">
        <f t="shared" si="1"/>
        <v>5.6603773584905657</v>
      </c>
      <c r="I48" s="21"/>
      <c r="J48" s="21">
        <v>2</v>
      </c>
      <c r="K48" s="21">
        <v>1</v>
      </c>
      <c r="L48" s="33">
        <v>2</v>
      </c>
      <c r="M48" s="21"/>
      <c r="N48" s="21">
        <v>1</v>
      </c>
      <c r="O48" s="21">
        <v>1</v>
      </c>
      <c r="P48" s="32">
        <f t="shared" si="18"/>
        <v>66.666666666666657</v>
      </c>
      <c r="Q48" s="32">
        <f t="shared" si="19"/>
        <v>8.5500000000000007</v>
      </c>
      <c r="R48" s="33">
        <f t="shared" si="20"/>
        <v>15</v>
      </c>
      <c r="S48" s="21">
        <v>8</v>
      </c>
      <c r="T48" s="21">
        <f t="shared" si="21"/>
        <v>14.035087719298245</v>
      </c>
      <c r="U48" s="21">
        <v>1</v>
      </c>
      <c r="V48" s="21">
        <v>5</v>
      </c>
      <c r="W48" s="21">
        <v>2</v>
      </c>
      <c r="X48" s="17">
        <f t="shared" si="6"/>
        <v>15</v>
      </c>
    </row>
    <row r="49" spans="1:24" ht="15" x14ac:dyDescent="0.25">
      <c r="A49" s="22"/>
      <c r="B49" s="6" t="s">
        <v>114</v>
      </c>
      <c r="C49" s="32">
        <v>35.9</v>
      </c>
      <c r="D49" s="37">
        <v>41</v>
      </c>
      <c r="E49" s="7">
        <v>46</v>
      </c>
      <c r="F49" s="2">
        <f t="shared" si="0"/>
        <v>1.2813370473537604</v>
      </c>
      <c r="G49" s="32">
        <v>3</v>
      </c>
      <c r="H49" s="24">
        <f t="shared" si="1"/>
        <v>7.3170731707317067</v>
      </c>
      <c r="I49" s="21"/>
      <c r="J49" s="21">
        <v>2</v>
      </c>
      <c r="K49" s="21">
        <v>1</v>
      </c>
      <c r="L49" s="33">
        <v>2</v>
      </c>
      <c r="M49" s="21"/>
      <c r="N49" s="21">
        <v>1</v>
      </c>
      <c r="O49" s="21">
        <v>1</v>
      </c>
      <c r="P49" s="32">
        <f t="shared" si="18"/>
        <v>66.666666666666657</v>
      </c>
      <c r="Q49" s="32">
        <f t="shared" si="19"/>
        <v>3.68</v>
      </c>
      <c r="R49" s="33">
        <f t="shared" si="20"/>
        <v>8</v>
      </c>
      <c r="S49" s="21">
        <v>3</v>
      </c>
      <c r="T49" s="21">
        <f t="shared" si="21"/>
        <v>6.5217391304347823</v>
      </c>
      <c r="U49" s="21"/>
      <c r="V49" s="21">
        <v>2</v>
      </c>
      <c r="W49" s="21">
        <v>1</v>
      </c>
      <c r="X49" s="17">
        <f t="shared" si="6"/>
        <v>8</v>
      </c>
    </row>
    <row r="50" spans="1:24" s="8" customFormat="1" ht="15" x14ac:dyDescent="0.25">
      <c r="A50" s="22">
        <v>10</v>
      </c>
      <c r="B50" s="26" t="s">
        <v>49</v>
      </c>
      <c r="C50" s="32"/>
      <c r="D50" s="37" t="s">
        <v>39</v>
      </c>
      <c r="E50" s="7"/>
      <c r="F50" s="2"/>
      <c r="G50" s="32"/>
      <c r="H50" s="24"/>
      <c r="I50" s="21"/>
      <c r="J50" s="21"/>
      <c r="K50" s="21"/>
      <c r="L50" s="33"/>
      <c r="M50" s="21"/>
      <c r="N50" s="21"/>
      <c r="O50" s="21"/>
      <c r="P50" s="32"/>
      <c r="Q50" s="32"/>
      <c r="R50" s="33"/>
      <c r="S50" s="21"/>
      <c r="T50" s="21"/>
      <c r="U50" s="21"/>
      <c r="V50" s="21"/>
      <c r="W50" s="21"/>
      <c r="X50" s="17">
        <f t="shared" si="6"/>
        <v>5</v>
      </c>
    </row>
    <row r="51" spans="1:24" ht="30" x14ac:dyDescent="0.25">
      <c r="A51" s="22"/>
      <c r="B51" s="25" t="s">
        <v>115</v>
      </c>
      <c r="C51" s="32">
        <v>38.9</v>
      </c>
      <c r="D51" s="37">
        <v>149</v>
      </c>
      <c r="E51" s="7">
        <v>131</v>
      </c>
      <c r="F51" s="2">
        <f t="shared" ref="F51:F77" si="33">E51/C51</f>
        <v>3.3676092544987148</v>
      </c>
      <c r="G51" s="32">
        <v>10</v>
      </c>
      <c r="H51" s="24">
        <f t="shared" ref="H51:H77" si="34">IF(D51=0, 0,100/D51*G51)</f>
        <v>6.7114093959731544</v>
      </c>
      <c r="I51" s="21" t="s">
        <v>39</v>
      </c>
      <c r="J51" s="21">
        <v>8</v>
      </c>
      <c r="K51" s="21">
        <v>2</v>
      </c>
      <c r="L51" s="33">
        <v>9</v>
      </c>
      <c r="M51" s="21" t="s">
        <v>39</v>
      </c>
      <c r="N51" s="21">
        <v>8</v>
      </c>
      <c r="O51" s="21">
        <v>1</v>
      </c>
      <c r="P51" s="32">
        <f t="shared" ref="P51:P64" si="35">IF(G51=0, 0,L51/G51*100)</f>
        <v>90</v>
      </c>
      <c r="Q51" s="32">
        <f t="shared" ref="Q51:Q64" si="36">E51*X51/100</f>
        <v>15.72</v>
      </c>
      <c r="R51" s="33">
        <f t="shared" ref="R51:R64" si="37">IF(E51=0, 0,100/E51*Q51)</f>
        <v>12.000000000000002</v>
      </c>
      <c r="S51" s="21">
        <v>12</v>
      </c>
      <c r="T51" s="21">
        <f t="shared" ref="T51:T64" si="38">IF(E51=0, 0,100/E51*S51)</f>
        <v>9.1603053435114514</v>
      </c>
      <c r="U51" s="21" t="s">
        <v>39</v>
      </c>
      <c r="V51" s="21">
        <v>9</v>
      </c>
      <c r="W51" s="21">
        <v>3</v>
      </c>
      <c r="X51" s="17">
        <f t="shared" si="6"/>
        <v>12</v>
      </c>
    </row>
    <row r="52" spans="1:24" ht="15" x14ac:dyDescent="0.25">
      <c r="A52" s="22">
        <v>11</v>
      </c>
      <c r="B52" s="26" t="s">
        <v>50</v>
      </c>
      <c r="C52" s="32"/>
      <c r="D52" s="37" t="s">
        <v>39</v>
      </c>
      <c r="E52" s="7"/>
      <c r="F52" s="2"/>
      <c r="G52" s="32"/>
      <c r="H52" s="24"/>
      <c r="I52" s="21"/>
      <c r="J52" s="21"/>
      <c r="K52" s="21"/>
      <c r="L52" s="33"/>
      <c r="M52" s="21"/>
      <c r="N52" s="21"/>
      <c r="O52" s="21"/>
      <c r="P52" s="32"/>
      <c r="Q52" s="32"/>
      <c r="R52" s="33"/>
      <c r="S52" s="21"/>
      <c r="T52" s="21"/>
      <c r="U52" s="21"/>
      <c r="V52" s="21"/>
      <c r="W52" s="21"/>
      <c r="X52" s="17">
        <f t="shared" si="6"/>
        <v>5</v>
      </c>
    </row>
    <row r="53" spans="1:24" s="8" customFormat="1" ht="15" x14ac:dyDescent="0.25">
      <c r="A53" s="22"/>
      <c r="B53" s="6" t="s">
        <v>30</v>
      </c>
      <c r="C53" s="32">
        <v>17.399999999999999</v>
      </c>
      <c r="D53" s="37">
        <v>34</v>
      </c>
      <c r="E53" s="7">
        <v>24</v>
      </c>
      <c r="F53" s="2">
        <f t="shared" si="33"/>
        <v>1.3793103448275863</v>
      </c>
      <c r="G53" s="32">
        <v>2</v>
      </c>
      <c r="H53" s="24">
        <f t="shared" si="34"/>
        <v>5.882352941176471</v>
      </c>
      <c r="I53" s="21"/>
      <c r="J53" s="21">
        <v>1</v>
      </c>
      <c r="K53" s="21">
        <v>1</v>
      </c>
      <c r="L53" s="33">
        <f t="shared" ref="L53:L60" si="39">M53+N53+O53</f>
        <v>2</v>
      </c>
      <c r="M53" s="21"/>
      <c r="N53" s="21">
        <v>1</v>
      </c>
      <c r="O53" s="21">
        <v>1</v>
      </c>
      <c r="P53" s="32">
        <f t="shared" si="35"/>
        <v>100</v>
      </c>
      <c r="Q53" s="32">
        <f t="shared" si="36"/>
        <v>1.92</v>
      </c>
      <c r="R53" s="33">
        <f t="shared" si="37"/>
        <v>8</v>
      </c>
      <c r="S53" s="21">
        <v>1</v>
      </c>
      <c r="T53" s="21">
        <f t="shared" si="38"/>
        <v>4.166666666666667</v>
      </c>
      <c r="U53" s="21"/>
      <c r="V53" s="21" t="s">
        <v>39</v>
      </c>
      <c r="W53" s="21">
        <v>1</v>
      </c>
      <c r="X53" s="17">
        <f t="shared" si="6"/>
        <v>8</v>
      </c>
    </row>
    <row r="54" spans="1:24" ht="15" x14ac:dyDescent="0.25">
      <c r="A54" s="22"/>
      <c r="B54" s="6" t="s">
        <v>31</v>
      </c>
      <c r="C54" s="32">
        <v>24.786000000000001</v>
      </c>
      <c r="D54" s="37">
        <v>35</v>
      </c>
      <c r="E54" s="7">
        <v>36</v>
      </c>
      <c r="F54" s="2">
        <f t="shared" si="33"/>
        <v>1.4524328249818446</v>
      </c>
      <c r="G54" s="32">
        <v>2</v>
      </c>
      <c r="H54" s="24">
        <f t="shared" si="34"/>
        <v>5.7142857142857144</v>
      </c>
      <c r="I54" s="21"/>
      <c r="J54" s="21">
        <v>1</v>
      </c>
      <c r="K54" s="21">
        <v>1</v>
      </c>
      <c r="L54" s="33">
        <v>2</v>
      </c>
      <c r="M54" s="21"/>
      <c r="N54" s="21">
        <v>1</v>
      </c>
      <c r="O54" s="21">
        <v>1</v>
      </c>
      <c r="P54" s="32">
        <f t="shared" si="35"/>
        <v>100</v>
      </c>
      <c r="Q54" s="32">
        <f t="shared" si="36"/>
        <v>2.88</v>
      </c>
      <c r="R54" s="33">
        <f t="shared" si="37"/>
        <v>7.9999999999999991</v>
      </c>
      <c r="S54" s="21">
        <v>2</v>
      </c>
      <c r="T54" s="21">
        <f t="shared" si="38"/>
        <v>5.5555555555555554</v>
      </c>
      <c r="U54" s="21"/>
      <c r="V54" s="21">
        <v>1</v>
      </c>
      <c r="W54" s="21">
        <v>1</v>
      </c>
      <c r="X54" s="17">
        <f t="shared" si="6"/>
        <v>8</v>
      </c>
    </row>
    <row r="55" spans="1:24" ht="30" x14ac:dyDescent="0.25">
      <c r="A55" s="22"/>
      <c r="B55" s="25" t="s">
        <v>116</v>
      </c>
      <c r="C55" s="32">
        <v>51</v>
      </c>
      <c r="D55" s="37">
        <v>126</v>
      </c>
      <c r="E55" s="7">
        <v>128</v>
      </c>
      <c r="F55" s="2">
        <f t="shared" si="33"/>
        <v>2.5098039215686274</v>
      </c>
      <c r="G55" s="32">
        <v>9</v>
      </c>
      <c r="H55" s="24">
        <f t="shared" si="34"/>
        <v>7.1428571428571423</v>
      </c>
      <c r="I55" s="21" t="s">
        <v>39</v>
      </c>
      <c r="J55" s="21">
        <v>7</v>
      </c>
      <c r="K55" s="21">
        <v>2</v>
      </c>
      <c r="L55" s="33">
        <v>9</v>
      </c>
      <c r="M55" s="21" t="s">
        <v>39</v>
      </c>
      <c r="N55" s="21">
        <v>7</v>
      </c>
      <c r="O55" s="21">
        <v>2</v>
      </c>
      <c r="P55" s="32">
        <f t="shared" si="35"/>
        <v>100</v>
      </c>
      <c r="Q55" s="32">
        <f t="shared" si="36"/>
        <v>10.24</v>
      </c>
      <c r="R55" s="33">
        <f t="shared" si="37"/>
        <v>8</v>
      </c>
      <c r="S55" s="21">
        <v>10</v>
      </c>
      <c r="T55" s="21">
        <f t="shared" si="38"/>
        <v>7.8125</v>
      </c>
      <c r="U55" s="21" t="s">
        <v>39</v>
      </c>
      <c r="V55" s="21">
        <v>8</v>
      </c>
      <c r="W55" s="21">
        <v>2</v>
      </c>
      <c r="X55" s="17">
        <f t="shared" si="6"/>
        <v>8</v>
      </c>
    </row>
    <row r="56" spans="1:24" ht="15" x14ac:dyDescent="0.25">
      <c r="A56" s="22">
        <v>12</v>
      </c>
      <c r="B56" s="26" t="s">
        <v>51</v>
      </c>
      <c r="C56" s="32"/>
      <c r="D56" s="37" t="s">
        <v>39</v>
      </c>
      <c r="E56" s="7"/>
      <c r="F56" s="2"/>
      <c r="G56" s="32"/>
      <c r="H56" s="24"/>
      <c r="I56" s="21"/>
      <c r="J56" s="21"/>
      <c r="K56" s="21"/>
      <c r="L56" s="33"/>
      <c r="M56" s="21"/>
      <c r="N56" s="21"/>
      <c r="O56" s="21"/>
      <c r="P56" s="32"/>
      <c r="Q56" s="32"/>
      <c r="R56" s="33"/>
      <c r="S56" s="21"/>
      <c r="T56" s="21"/>
      <c r="U56" s="21"/>
      <c r="V56" s="21"/>
      <c r="W56" s="21"/>
      <c r="X56" s="17">
        <f t="shared" si="6"/>
        <v>5</v>
      </c>
    </row>
    <row r="57" spans="1:24" ht="15" x14ac:dyDescent="0.25">
      <c r="A57" s="22"/>
      <c r="B57" s="6" t="s">
        <v>32</v>
      </c>
      <c r="C57" s="32">
        <v>19.260000000000002</v>
      </c>
      <c r="D57" s="37">
        <v>39</v>
      </c>
      <c r="E57" s="7">
        <v>36</v>
      </c>
      <c r="F57" s="2">
        <f t="shared" si="33"/>
        <v>1.8691588785046727</v>
      </c>
      <c r="G57" s="32">
        <v>2</v>
      </c>
      <c r="H57" s="24">
        <f t="shared" si="34"/>
        <v>5.1282051282051286</v>
      </c>
      <c r="I57" s="21"/>
      <c r="J57" s="21">
        <v>1</v>
      </c>
      <c r="K57" s="21">
        <v>1</v>
      </c>
      <c r="L57" s="33">
        <v>2</v>
      </c>
      <c r="M57" s="21"/>
      <c r="N57" s="21">
        <v>1</v>
      </c>
      <c r="O57" s="21">
        <v>1</v>
      </c>
      <c r="P57" s="32">
        <f t="shared" si="35"/>
        <v>100</v>
      </c>
      <c r="Q57" s="32">
        <f t="shared" si="36"/>
        <v>2.88</v>
      </c>
      <c r="R57" s="33">
        <f t="shared" si="37"/>
        <v>7.9999999999999991</v>
      </c>
      <c r="S57" s="21">
        <v>2</v>
      </c>
      <c r="T57" s="21">
        <f t="shared" si="38"/>
        <v>5.5555555555555554</v>
      </c>
      <c r="U57" s="21"/>
      <c r="V57" s="21">
        <v>1</v>
      </c>
      <c r="W57" s="21">
        <v>1</v>
      </c>
      <c r="X57" s="17">
        <f t="shared" si="6"/>
        <v>8</v>
      </c>
    </row>
    <row r="58" spans="1:24" ht="30" x14ac:dyDescent="0.25">
      <c r="A58" s="22"/>
      <c r="B58" s="25" t="s">
        <v>117</v>
      </c>
      <c r="C58" s="32">
        <v>16</v>
      </c>
      <c r="D58" s="37">
        <v>64</v>
      </c>
      <c r="E58" s="7">
        <v>60</v>
      </c>
      <c r="F58" s="2">
        <f t="shared" si="33"/>
        <v>3.75</v>
      </c>
      <c r="G58" s="32">
        <v>5</v>
      </c>
      <c r="H58" s="24">
        <f t="shared" si="34"/>
        <v>7.8125</v>
      </c>
      <c r="I58" s="21"/>
      <c r="J58" s="21">
        <v>4</v>
      </c>
      <c r="K58" s="21">
        <v>1</v>
      </c>
      <c r="L58" s="33">
        <v>5</v>
      </c>
      <c r="M58" s="21"/>
      <c r="N58" s="21">
        <v>4</v>
      </c>
      <c r="O58" s="21">
        <v>1</v>
      </c>
      <c r="P58" s="32">
        <f t="shared" si="35"/>
        <v>100</v>
      </c>
      <c r="Q58" s="32">
        <f t="shared" si="36"/>
        <v>7.2</v>
      </c>
      <c r="R58" s="33">
        <f t="shared" si="37"/>
        <v>12</v>
      </c>
      <c r="S58" s="21">
        <v>7</v>
      </c>
      <c r="T58" s="21">
        <f t="shared" si="38"/>
        <v>11.666666666666668</v>
      </c>
      <c r="U58" s="21"/>
      <c r="V58" s="21">
        <v>5</v>
      </c>
      <c r="W58" s="21">
        <v>2</v>
      </c>
      <c r="X58" s="17">
        <f t="shared" si="6"/>
        <v>12</v>
      </c>
    </row>
    <row r="59" spans="1:24" ht="15" x14ac:dyDescent="0.25">
      <c r="A59" s="22">
        <v>13</v>
      </c>
      <c r="B59" s="26" t="s">
        <v>52</v>
      </c>
      <c r="C59" s="32"/>
      <c r="D59" s="37" t="s">
        <v>39</v>
      </c>
      <c r="E59" s="7"/>
      <c r="F59" s="2"/>
      <c r="G59" s="32"/>
      <c r="H59" s="24"/>
      <c r="I59" s="21"/>
      <c r="J59" s="21"/>
      <c r="K59" s="21"/>
      <c r="L59" s="33"/>
      <c r="M59" s="21"/>
      <c r="N59" s="21"/>
      <c r="O59" s="21"/>
      <c r="P59" s="32"/>
      <c r="Q59" s="32"/>
      <c r="R59" s="33"/>
      <c r="S59" s="21"/>
      <c r="T59" s="21"/>
      <c r="U59" s="21"/>
      <c r="V59" s="21"/>
      <c r="W59" s="21"/>
      <c r="X59" s="17">
        <f t="shared" si="6"/>
        <v>5</v>
      </c>
    </row>
    <row r="60" spans="1:24" ht="15" x14ac:dyDescent="0.25">
      <c r="A60" s="22"/>
      <c r="B60" s="6" t="s">
        <v>33</v>
      </c>
      <c r="C60" s="32">
        <v>12.2</v>
      </c>
      <c r="D60" s="37">
        <v>33</v>
      </c>
      <c r="E60" s="7">
        <v>39</v>
      </c>
      <c r="F60" s="2">
        <f t="shared" si="33"/>
        <v>3.1967213114754101</v>
      </c>
      <c r="G60" s="32">
        <v>2</v>
      </c>
      <c r="H60" s="24">
        <f t="shared" si="34"/>
        <v>6.0606060606060606</v>
      </c>
      <c r="I60" s="21"/>
      <c r="J60" s="21">
        <v>1</v>
      </c>
      <c r="K60" s="21">
        <v>1</v>
      </c>
      <c r="L60" s="33">
        <f t="shared" si="39"/>
        <v>2</v>
      </c>
      <c r="M60" s="21"/>
      <c r="N60" s="21">
        <v>1</v>
      </c>
      <c r="O60" s="21">
        <v>1</v>
      </c>
      <c r="P60" s="32">
        <f t="shared" si="35"/>
        <v>100</v>
      </c>
      <c r="Q60" s="32">
        <f t="shared" si="36"/>
        <v>4.68</v>
      </c>
      <c r="R60" s="33">
        <f t="shared" si="37"/>
        <v>12</v>
      </c>
      <c r="S60" s="21">
        <v>2</v>
      </c>
      <c r="T60" s="21">
        <f t="shared" si="38"/>
        <v>5.1282051282051286</v>
      </c>
      <c r="U60" s="21"/>
      <c r="V60" s="21">
        <v>1</v>
      </c>
      <c r="W60" s="21">
        <v>1</v>
      </c>
      <c r="X60" s="17">
        <f t="shared" si="6"/>
        <v>12</v>
      </c>
    </row>
    <row r="61" spans="1:24" ht="15" x14ac:dyDescent="0.25">
      <c r="A61" s="22"/>
      <c r="B61" s="6" t="s">
        <v>118</v>
      </c>
      <c r="C61" s="32">
        <v>48.8</v>
      </c>
      <c r="D61" s="37">
        <v>58</v>
      </c>
      <c r="E61" s="7">
        <v>59</v>
      </c>
      <c r="F61" s="2">
        <f t="shared" si="33"/>
        <v>1.209016393442623</v>
      </c>
      <c r="G61" s="32">
        <v>4</v>
      </c>
      <c r="H61" s="24">
        <f t="shared" si="34"/>
        <v>6.8965517241379306</v>
      </c>
      <c r="I61" s="21" t="s">
        <v>39</v>
      </c>
      <c r="J61" s="21">
        <v>3</v>
      </c>
      <c r="K61" s="21">
        <v>1</v>
      </c>
      <c r="L61" s="33">
        <v>4</v>
      </c>
      <c r="M61" s="21" t="s">
        <v>39</v>
      </c>
      <c r="N61" s="21">
        <v>3</v>
      </c>
      <c r="O61" s="21">
        <v>1</v>
      </c>
      <c r="P61" s="32">
        <f t="shared" si="35"/>
        <v>100</v>
      </c>
      <c r="Q61" s="32">
        <f t="shared" si="36"/>
        <v>4.72</v>
      </c>
      <c r="R61" s="33">
        <f t="shared" si="37"/>
        <v>7.9999999999999991</v>
      </c>
      <c r="S61" s="21">
        <v>4</v>
      </c>
      <c r="T61" s="21">
        <f t="shared" si="38"/>
        <v>6.7796610169491522</v>
      </c>
      <c r="U61" s="21"/>
      <c r="V61" s="21">
        <v>3</v>
      </c>
      <c r="W61" s="21">
        <v>1</v>
      </c>
      <c r="X61" s="17">
        <f t="shared" si="6"/>
        <v>8</v>
      </c>
    </row>
    <row r="62" spans="1:24" ht="15" x14ac:dyDescent="0.25">
      <c r="A62" s="22">
        <v>14</v>
      </c>
      <c r="B62" s="26" t="s">
        <v>53</v>
      </c>
      <c r="C62" s="32"/>
      <c r="D62" s="37" t="s">
        <v>39</v>
      </c>
      <c r="E62" s="7"/>
      <c r="F62" s="2"/>
      <c r="G62" s="32"/>
      <c r="H62" s="24"/>
      <c r="I62" s="21"/>
      <c r="J62" s="21"/>
      <c r="K62" s="21"/>
      <c r="L62" s="33"/>
      <c r="M62" s="21"/>
      <c r="N62" s="21"/>
      <c r="O62" s="21"/>
      <c r="P62" s="32"/>
      <c r="Q62" s="32"/>
      <c r="R62" s="33"/>
      <c r="S62" s="21"/>
      <c r="T62" s="21"/>
      <c r="U62" s="21"/>
      <c r="V62" s="21"/>
      <c r="W62" s="21"/>
      <c r="X62" s="17">
        <f t="shared" si="6"/>
        <v>5</v>
      </c>
    </row>
    <row r="63" spans="1:24" ht="15" x14ac:dyDescent="0.25">
      <c r="A63" s="22"/>
      <c r="B63" s="6" t="s">
        <v>119</v>
      </c>
      <c r="C63" s="32">
        <v>38.369999999999997</v>
      </c>
      <c r="D63" s="37">
        <v>66</v>
      </c>
      <c r="E63" s="7">
        <v>65</v>
      </c>
      <c r="F63" s="2">
        <f t="shared" si="33"/>
        <v>1.6940317956737034</v>
      </c>
      <c r="G63" s="32">
        <v>5</v>
      </c>
      <c r="H63" s="24">
        <f t="shared" si="34"/>
        <v>7.5757575757575761</v>
      </c>
      <c r="I63" s="21"/>
      <c r="J63" s="21">
        <v>4</v>
      </c>
      <c r="K63" s="21">
        <v>1</v>
      </c>
      <c r="L63" s="33">
        <v>5</v>
      </c>
      <c r="M63" s="21"/>
      <c r="N63" s="21">
        <v>4</v>
      </c>
      <c r="O63" s="21">
        <v>1</v>
      </c>
      <c r="P63" s="32">
        <f t="shared" si="35"/>
        <v>100</v>
      </c>
      <c r="Q63" s="32">
        <f t="shared" si="36"/>
        <v>5.2</v>
      </c>
      <c r="R63" s="33">
        <f t="shared" si="37"/>
        <v>8</v>
      </c>
      <c r="S63" s="21">
        <v>5</v>
      </c>
      <c r="T63" s="21">
        <f t="shared" si="38"/>
        <v>7.6923076923076925</v>
      </c>
      <c r="U63" s="21"/>
      <c r="V63" s="21">
        <v>4</v>
      </c>
      <c r="W63" s="21">
        <v>1</v>
      </c>
      <c r="X63" s="17">
        <f t="shared" si="6"/>
        <v>8</v>
      </c>
    </row>
    <row r="64" spans="1:24" ht="15" x14ac:dyDescent="0.25">
      <c r="A64" s="22"/>
      <c r="B64" s="6" t="s">
        <v>38</v>
      </c>
      <c r="C64" s="32">
        <v>3.9</v>
      </c>
      <c r="D64" s="37">
        <v>42</v>
      </c>
      <c r="E64" s="7">
        <v>52</v>
      </c>
      <c r="F64" s="2">
        <f t="shared" si="33"/>
        <v>13.333333333333334</v>
      </c>
      <c r="G64" s="32">
        <v>7</v>
      </c>
      <c r="H64" s="24">
        <f t="shared" si="34"/>
        <v>16.666666666666668</v>
      </c>
      <c r="I64" s="21">
        <v>1</v>
      </c>
      <c r="J64" s="21">
        <v>4</v>
      </c>
      <c r="K64" s="21">
        <v>2</v>
      </c>
      <c r="L64" s="33">
        <v>7</v>
      </c>
      <c r="M64" s="21">
        <v>1</v>
      </c>
      <c r="N64" s="21">
        <v>4</v>
      </c>
      <c r="O64" s="21">
        <v>2</v>
      </c>
      <c r="P64" s="32">
        <f t="shared" si="35"/>
        <v>100</v>
      </c>
      <c r="Q64" s="32">
        <f t="shared" si="36"/>
        <v>10.4</v>
      </c>
      <c r="R64" s="33">
        <f t="shared" si="37"/>
        <v>20</v>
      </c>
      <c r="S64" s="21">
        <v>7</v>
      </c>
      <c r="T64" s="21">
        <f t="shared" si="38"/>
        <v>13.461538461538462</v>
      </c>
      <c r="U64" s="21">
        <v>1</v>
      </c>
      <c r="V64" s="21">
        <v>4</v>
      </c>
      <c r="W64" s="21">
        <v>2</v>
      </c>
      <c r="X64" s="17">
        <f t="shared" si="6"/>
        <v>20</v>
      </c>
    </row>
    <row r="65" spans="1:24" ht="15" x14ac:dyDescent="0.25">
      <c r="A65" s="22">
        <v>15</v>
      </c>
      <c r="B65" s="26" t="s">
        <v>54</v>
      </c>
      <c r="C65" s="32"/>
      <c r="D65" s="37">
        <f t="shared" ref="D65" si="40">E65</f>
        <v>0</v>
      </c>
      <c r="E65" s="7"/>
      <c r="F65" s="2"/>
      <c r="G65" s="32"/>
      <c r="H65" s="24"/>
      <c r="I65" s="21"/>
      <c r="J65" s="21"/>
      <c r="K65" s="21"/>
      <c r="L65" s="33"/>
      <c r="M65" s="21"/>
      <c r="N65" s="21"/>
      <c r="O65" s="21"/>
      <c r="P65" s="32"/>
      <c r="Q65" s="32"/>
      <c r="R65" s="33"/>
      <c r="S65" s="21"/>
      <c r="T65" s="21"/>
      <c r="U65" s="21"/>
      <c r="V65" s="21"/>
      <c r="W65" s="21"/>
      <c r="X65" s="17">
        <f t="shared" ref="X65:X81" si="41">IF(AND(F65&lt;=1),5,IF(AND(F65&gt;1,F65&lt;=3),8,IF(AND(F65&gt;3,F65&lt;=6),12,IF(AND(F65&gt;6,F65&lt;=9),15,IF(AND(F65&gt;9,F65&lt;=12),18,IF(AND(F65&gt;12),20,))))))</f>
        <v>5</v>
      </c>
    </row>
    <row r="66" spans="1:24" ht="15" x14ac:dyDescent="0.25">
      <c r="A66" s="22"/>
      <c r="B66" s="6" t="s">
        <v>64</v>
      </c>
      <c r="C66" s="32">
        <v>45.9</v>
      </c>
      <c r="D66" s="37">
        <v>152</v>
      </c>
      <c r="E66" s="7">
        <v>108</v>
      </c>
      <c r="F66" s="2">
        <f t="shared" si="33"/>
        <v>2.3529411764705883</v>
      </c>
      <c r="G66" s="32">
        <v>14</v>
      </c>
      <c r="H66" s="24">
        <f t="shared" si="34"/>
        <v>9.2105263157894743</v>
      </c>
      <c r="I66" s="21">
        <v>2</v>
      </c>
      <c r="J66" s="21">
        <v>9</v>
      </c>
      <c r="K66" s="21">
        <v>3</v>
      </c>
      <c r="L66" s="33">
        <v>14</v>
      </c>
      <c r="M66" s="21">
        <v>2</v>
      </c>
      <c r="N66" s="21">
        <v>9</v>
      </c>
      <c r="O66" s="21">
        <v>3</v>
      </c>
      <c r="P66" s="32">
        <f t="shared" ref="P66:P86" si="42">IF(G66=0, 0,L66/G66*100)</f>
        <v>100</v>
      </c>
      <c r="Q66" s="32">
        <f t="shared" ref="Q66:Q81" si="43">E66*X66/100</f>
        <v>8.64</v>
      </c>
      <c r="R66" s="33">
        <f t="shared" ref="R66:R81" si="44">IF(E66=0, 0,100/E66*Q66)</f>
        <v>8</v>
      </c>
      <c r="S66" s="21">
        <v>8</v>
      </c>
      <c r="T66" s="21">
        <f t="shared" ref="T66:T86" si="45">IF(E66=0, 0,100/E66*S66)</f>
        <v>7.4074074074074074</v>
      </c>
      <c r="U66" s="21">
        <v>1</v>
      </c>
      <c r="V66" s="21">
        <v>5</v>
      </c>
      <c r="W66" s="21">
        <v>2</v>
      </c>
      <c r="X66" s="17">
        <f t="shared" si="41"/>
        <v>8</v>
      </c>
    </row>
    <row r="67" spans="1:24" ht="15" x14ac:dyDescent="0.25">
      <c r="A67" s="22"/>
      <c r="B67" s="6" t="s">
        <v>35</v>
      </c>
      <c r="C67" s="32">
        <v>19.86</v>
      </c>
      <c r="D67" s="37">
        <v>83</v>
      </c>
      <c r="E67" s="7">
        <v>68</v>
      </c>
      <c r="F67" s="2">
        <f t="shared" si="33"/>
        <v>3.4239677744209467</v>
      </c>
      <c r="G67" s="32">
        <v>3</v>
      </c>
      <c r="H67" s="24">
        <f t="shared" si="34"/>
        <v>3.6144578313253017</v>
      </c>
      <c r="I67" s="21"/>
      <c r="J67" s="21">
        <v>2</v>
      </c>
      <c r="K67" s="21">
        <v>1</v>
      </c>
      <c r="L67" s="33">
        <v>2</v>
      </c>
      <c r="M67" s="21"/>
      <c r="N67" s="21">
        <v>2</v>
      </c>
      <c r="O67" s="21" t="s">
        <v>39</v>
      </c>
      <c r="P67" s="32">
        <f t="shared" si="42"/>
        <v>66.666666666666657</v>
      </c>
      <c r="Q67" s="32">
        <f t="shared" si="43"/>
        <v>8.16</v>
      </c>
      <c r="R67" s="33">
        <f t="shared" si="44"/>
        <v>12.000000000000002</v>
      </c>
      <c r="S67" s="21">
        <v>3</v>
      </c>
      <c r="T67" s="21">
        <f t="shared" si="45"/>
        <v>4.4117647058823533</v>
      </c>
      <c r="U67" s="21"/>
      <c r="V67" s="21">
        <v>2</v>
      </c>
      <c r="W67" s="21">
        <v>1</v>
      </c>
      <c r="X67" s="17">
        <f t="shared" si="41"/>
        <v>12</v>
      </c>
    </row>
    <row r="68" spans="1:24" ht="15" x14ac:dyDescent="0.25">
      <c r="A68" s="22"/>
      <c r="B68" s="6" t="s">
        <v>120</v>
      </c>
      <c r="C68" s="32">
        <v>124.6</v>
      </c>
      <c r="D68" s="37">
        <v>210</v>
      </c>
      <c r="E68" s="7">
        <v>227</v>
      </c>
      <c r="F68" s="2">
        <f t="shared" si="33"/>
        <v>1.8218298555377208</v>
      </c>
      <c r="G68" s="32">
        <v>16</v>
      </c>
      <c r="H68" s="24">
        <f t="shared" si="34"/>
        <v>7.6190476190476186</v>
      </c>
      <c r="I68" s="21" t="s">
        <v>39</v>
      </c>
      <c r="J68" s="21">
        <v>12</v>
      </c>
      <c r="K68" s="21">
        <v>4</v>
      </c>
      <c r="L68" s="33">
        <v>15</v>
      </c>
      <c r="M68" s="21" t="s">
        <v>39</v>
      </c>
      <c r="N68" s="21">
        <v>12</v>
      </c>
      <c r="O68" s="21">
        <v>3</v>
      </c>
      <c r="P68" s="32">
        <f t="shared" si="42"/>
        <v>93.75</v>
      </c>
      <c r="Q68" s="32">
        <f t="shared" si="43"/>
        <v>18.16</v>
      </c>
      <c r="R68" s="33">
        <f t="shared" si="44"/>
        <v>8</v>
      </c>
      <c r="S68" s="21">
        <v>18</v>
      </c>
      <c r="T68" s="21">
        <f t="shared" si="45"/>
        <v>7.9295154185022021</v>
      </c>
      <c r="U68" s="21">
        <v>1</v>
      </c>
      <c r="V68" s="21">
        <v>13</v>
      </c>
      <c r="W68" s="21">
        <v>4</v>
      </c>
      <c r="X68" s="17">
        <f t="shared" si="41"/>
        <v>8</v>
      </c>
    </row>
    <row r="69" spans="1:24" ht="15" x14ac:dyDescent="0.25">
      <c r="A69" s="22">
        <v>16</v>
      </c>
      <c r="B69" s="26" t="s">
        <v>55</v>
      </c>
      <c r="C69" s="32"/>
      <c r="D69" s="37" t="s">
        <v>39</v>
      </c>
      <c r="E69" s="7"/>
      <c r="F69" s="2"/>
      <c r="G69" s="32"/>
      <c r="H69" s="24"/>
      <c r="I69" s="21"/>
      <c r="J69" s="21"/>
      <c r="K69" s="21"/>
      <c r="L69" s="33"/>
      <c r="M69" s="21"/>
      <c r="N69" s="21"/>
      <c r="O69" s="21"/>
      <c r="P69" s="32"/>
      <c r="Q69" s="32"/>
      <c r="R69" s="33"/>
      <c r="S69" s="21"/>
      <c r="T69" s="21"/>
      <c r="U69" s="21"/>
      <c r="V69" s="21"/>
      <c r="W69" s="21"/>
      <c r="X69" s="17">
        <f t="shared" si="41"/>
        <v>5</v>
      </c>
    </row>
    <row r="70" spans="1:24" ht="15" x14ac:dyDescent="0.25">
      <c r="A70" s="22"/>
      <c r="B70" s="6" t="s">
        <v>121</v>
      </c>
      <c r="C70" s="32">
        <v>145.80000000000001</v>
      </c>
      <c r="D70" s="37">
        <v>193</v>
      </c>
      <c r="E70" s="7">
        <v>189</v>
      </c>
      <c r="F70" s="2">
        <f t="shared" si="33"/>
        <v>1.2962962962962963</v>
      </c>
      <c r="G70" s="32">
        <v>15</v>
      </c>
      <c r="H70" s="24">
        <f t="shared" si="34"/>
        <v>7.7720207253886002</v>
      </c>
      <c r="I70" s="21">
        <v>1</v>
      </c>
      <c r="J70" s="21">
        <v>11</v>
      </c>
      <c r="K70" s="21">
        <v>3</v>
      </c>
      <c r="L70" s="33">
        <v>10</v>
      </c>
      <c r="M70" s="21" t="s">
        <v>39</v>
      </c>
      <c r="N70" s="21">
        <v>9</v>
      </c>
      <c r="O70" s="21">
        <v>1</v>
      </c>
      <c r="P70" s="32">
        <f t="shared" si="42"/>
        <v>66.666666666666657</v>
      </c>
      <c r="Q70" s="32">
        <f t="shared" si="43"/>
        <v>15.12</v>
      </c>
      <c r="R70" s="33">
        <f t="shared" si="44"/>
        <v>7.9999999999999991</v>
      </c>
      <c r="S70" s="21">
        <v>15</v>
      </c>
      <c r="T70" s="21">
        <f t="shared" si="45"/>
        <v>7.9365079365079358</v>
      </c>
      <c r="U70" s="21">
        <v>1</v>
      </c>
      <c r="V70" s="21">
        <v>11</v>
      </c>
      <c r="W70" s="21">
        <v>3</v>
      </c>
      <c r="X70" s="17">
        <f t="shared" si="41"/>
        <v>8</v>
      </c>
    </row>
    <row r="71" spans="1:24" ht="15" x14ac:dyDescent="0.25">
      <c r="A71" s="22">
        <v>17</v>
      </c>
      <c r="B71" s="26" t="s">
        <v>56</v>
      </c>
      <c r="C71" s="32"/>
      <c r="D71" s="37" t="s">
        <v>39</v>
      </c>
      <c r="E71" s="7"/>
      <c r="F71" s="2"/>
      <c r="G71" s="32"/>
      <c r="H71" s="24"/>
      <c r="I71" s="21"/>
      <c r="J71" s="21"/>
      <c r="K71" s="21"/>
      <c r="L71" s="33"/>
      <c r="M71" s="21"/>
      <c r="N71" s="21"/>
      <c r="O71" s="21"/>
      <c r="P71" s="32"/>
      <c r="Q71" s="32"/>
      <c r="R71" s="33"/>
      <c r="S71" s="21"/>
      <c r="T71" s="21"/>
      <c r="U71" s="21"/>
      <c r="V71" s="21"/>
      <c r="W71" s="21"/>
      <c r="X71" s="17">
        <f t="shared" si="41"/>
        <v>5</v>
      </c>
    </row>
    <row r="72" spans="1:24" ht="15" x14ac:dyDescent="0.25">
      <c r="A72" s="22"/>
      <c r="B72" s="6" t="s">
        <v>36</v>
      </c>
      <c r="C72" s="32">
        <v>41.5</v>
      </c>
      <c r="D72" s="37">
        <v>366</v>
      </c>
      <c r="E72" s="7">
        <v>357</v>
      </c>
      <c r="F72" s="2">
        <f t="shared" si="33"/>
        <v>8.6024096385542173</v>
      </c>
      <c r="G72" s="32">
        <v>14</v>
      </c>
      <c r="H72" s="24">
        <f t="shared" si="34"/>
        <v>3.8251366120218582</v>
      </c>
      <c r="I72" s="21">
        <v>2</v>
      </c>
      <c r="J72" s="21">
        <v>9</v>
      </c>
      <c r="K72" s="21">
        <v>3</v>
      </c>
      <c r="L72" s="33">
        <v>8</v>
      </c>
      <c r="M72" s="21" t="s">
        <v>39</v>
      </c>
      <c r="N72" s="21">
        <v>6</v>
      </c>
      <c r="O72" s="21">
        <v>2</v>
      </c>
      <c r="P72" s="32">
        <f t="shared" si="42"/>
        <v>57.142857142857139</v>
      </c>
      <c r="Q72" s="32">
        <f t="shared" si="43"/>
        <v>53.55</v>
      </c>
      <c r="R72" s="33">
        <f t="shared" si="44"/>
        <v>15</v>
      </c>
      <c r="S72" s="21">
        <v>14</v>
      </c>
      <c r="T72" s="21">
        <f t="shared" si="45"/>
        <v>3.9215686274509807</v>
      </c>
      <c r="U72" s="21">
        <v>2</v>
      </c>
      <c r="V72" s="21">
        <v>9</v>
      </c>
      <c r="W72" s="21">
        <v>3</v>
      </c>
      <c r="X72" s="17">
        <f t="shared" si="41"/>
        <v>15</v>
      </c>
    </row>
    <row r="73" spans="1:24" s="13" customFormat="1" ht="15" x14ac:dyDescent="0.25">
      <c r="A73" s="22"/>
      <c r="B73" s="6" t="s">
        <v>87</v>
      </c>
      <c r="C73" s="35">
        <v>5</v>
      </c>
      <c r="D73" s="37">
        <v>33</v>
      </c>
      <c r="E73" s="7">
        <v>58</v>
      </c>
      <c r="F73" s="2">
        <f t="shared" si="33"/>
        <v>11.6</v>
      </c>
      <c r="G73" s="35"/>
      <c r="H73" s="24"/>
      <c r="I73" s="21"/>
      <c r="J73" s="21"/>
      <c r="K73" s="21"/>
      <c r="L73" s="36"/>
      <c r="M73" s="21"/>
      <c r="N73" s="21"/>
      <c r="O73" s="21"/>
      <c r="P73" s="35"/>
      <c r="Q73" s="35">
        <v>10.44</v>
      </c>
      <c r="R73" s="36">
        <v>18</v>
      </c>
      <c r="S73" s="21">
        <v>7</v>
      </c>
      <c r="T73" s="21">
        <f t="shared" si="45"/>
        <v>12.068965517241379</v>
      </c>
      <c r="U73" s="21">
        <v>1</v>
      </c>
      <c r="V73" s="21">
        <v>4</v>
      </c>
      <c r="W73" s="21">
        <v>2</v>
      </c>
      <c r="X73" s="17"/>
    </row>
    <row r="74" spans="1:24" ht="15" x14ac:dyDescent="0.25">
      <c r="A74" s="22"/>
      <c r="B74" s="6" t="s">
        <v>122</v>
      </c>
      <c r="C74" s="32">
        <v>134.6</v>
      </c>
      <c r="D74" s="37">
        <v>223</v>
      </c>
      <c r="E74" s="7">
        <v>229</v>
      </c>
      <c r="F74" s="2">
        <f t="shared" si="33"/>
        <v>1.7013372956909363</v>
      </c>
      <c r="G74" s="32">
        <v>15</v>
      </c>
      <c r="H74" s="24">
        <f t="shared" si="34"/>
        <v>6.7264573991031389</v>
      </c>
      <c r="I74" s="21">
        <v>2</v>
      </c>
      <c r="J74" s="21">
        <v>10</v>
      </c>
      <c r="K74" s="21">
        <v>3</v>
      </c>
      <c r="L74" s="33">
        <v>15</v>
      </c>
      <c r="M74" s="21">
        <v>2</v>
      </c>
      <c r="N74" s="21">
        <v>10</v>
      </c>
      <c r="O74" s="21">
        <v>3</v>
      </c>
      <c r="P74" s="32">
        <f t="shared" si="42"/>
        <v>100</v>
      </c>
      <c r="Q74" s="32">
        <f t="shared" si="43"/>
        <v>18.32</v>
      </c>
      <c r="R74" s="33">
        <f t="shared" si="44"/>
        <v>8</v>
      </c>
      <c r="S74" s="21">
        <v>18</v>
      </c>
      <c r="T74" s="21">
        <f t="shared" si="45"/>
        <v>7.860262008733625</v>
      </c>
      <c r="U74" s="21">
        <v>2</v>
      </c>
      <c r="V74" s="21">
        <v>12</v>
      </c>
      <c r="W74" s="21">
        <v>4</v>
      </c>
      <c r="X74" s="17">
        <f t="shared" si="41"/>
        <v>8</v>
      </c>
    </row>
    <row r="75" spans="1:24" ht="15" x14ac:dyDescent="0.25">
      <c r="A75" s="22">
        <v>18</v>
      </c>
      <c r="B75" s="26" t="s">
        <v>57</v>
      </c>
      <c r="C75" s="32"/>
      <c r="D75" s="37" t="s">
        <v>39</v>
      </c>
      <c r="E75" s="7"/>
      <c r="F75" s="2"/>
      <c r="G75" s="32"/>
      <c r="H75" s="24"/>
      <c r="I75" s="21"/>
      <c r="J75" s="21"/>
      <c r="K75" s="21"/>
      <c r="L75" s="33"/>
      <c r="M75" s="21"/>
      <c r="N75" s="21"/>
      <c r="O75" s="21"/>
      <c r="P75" s="32"/>
      <c r="Q75" s="32"/>
      <c r="R75" s="33"/>
      <c r="S75" s="21"/>
      <c r="T75" s="21"/>
      <c r="U75" s="21"/>
      <c r="V75" s="21"/>
      <c r="W75" s="21"/>
      <c r="X75" s="17">
        <f t="shared" si="41"/>
        <v>5</v>
      </c>
    </row>
    <row r="76" spans="1:24" ht="45" x14ac:dyDescent="0.25">
      <c r="A76" s="22"/>
      <c r="B76" s="34" t="s">
        <v>86</v>
      </c>
      <c r="C76" s="32">
        <v>159.19999999999999</v>
      </c>
      <c r="D76" s="37">
        <v>185</v>
      </c>
      <c r="E76" s="7">
        <v>209</v>
      </c>
      <c r="F76" s="2">
        <f t="shared" si="33"/>
        <v>1.3128140703517588</v>
      </c>
      <c r="G76" s="32">
        <v>14</v>
      </c>
      <c r="H76" s="24">
        <f t="shared" si="34"/>
        <v>7.5675675675675684</v>
      </c>
      <c r="I76" s="21">
        <v>1</v>
      </c>
      <c r="J76" s="21">
        <v>10</v>
      </c>
      <c r="K76" s="21">
        <v>3</v>
      </c>
      <c r="L76" s="33">
        <v>14</v>
      </c>
      <c r="M76" s="21">
        <v>1</v>
      </c>
      <c r="N76" s="21">
        <v>10</v>
      </c>
      <c r="O76" s="21">
        <v>3</v>
      </c>
      <c r="P76" s="32">
        <f t="shared" si="42"/>
        <v>100</v>
      </c>
      <c r="Q76" s="32">
        <f t="shared" si="43"/>
        <v>16.72</v>
      </c>
      <c r="R76" s="33">
        <f t="shared" si="44"/>
        <v>7.9999999999999991</v>
      </c>
      <c r="S76" s="21">
        <v>16</v>
      </c>
      <c r="T76" s="21">
        <f t="shared" si="45"/>
        <v>7.6555023923444976</v>
      </c>
      <c r="U76" s="21">
        <v>1</v>
      </c>
      <c r="V76" s="21">
        <v>11</v>
      </c>
      <c r="W76" s="21">
        <v>4</v>
      </c>
      <c r="X76" s="17">
        <f t="shared" si="41"/>
        <v>8</v>
      </c>
    </row>
    <row r="77" spans="1:24" ht="15" x14ac:dyDescent="0.25">
      <c r="A77" s="22"/>
      <c r="B77" s="6" t="s">
        <v>37</v>
      </c>
      <c r="C77" s="32">
        <v>14.4</v>
      </c>
      <c r="D77" s="37">
        <v>110</v>
      </c>
      <c r="E77" s="7">
        <v>97</v>
      </c>
      <c r="F77" s="2">
        <f t="shared" si="33"/>
        <v>6.7361111111111107</v>
      </c>
      <c r="G77" s="32">
        <v>16</v>
      </c>
      <c r="H77" s="24">
        <f t="shared" si="34"/>
        <v>14.545454545454545</v>
      </c>
      <c r="I77" s="21">
        <v>2</v>
      </c>
      <c r="J77" s="21">
        <v>8</v>
      </c>
      <c r="K77" s="21">
        <v>6</v>
      </c>
      <c r="L77" s="33">
        <v>16</v>
      </c>
      <c r="M77" s="21">
        <v>2</v>
      </c>
      <c r="N77" s="21">
        <v>8</v>
      </c>
      <c r="O77" s="21">
        <v>6</v>
      </c>
      <c r="P77" s="32">
        <f t="shared" si="42"/>
        <v>100</v>
      </c>
      <c r="Q77" s="32">
        <f t="shared" si="43"/>
        <v>14.55</v>
      </c>
      <c r="R77" s="33">
        <f t="shared" si="44"/>
        <v>15</v>
      </c>
      <c r="S77" s="21">
        <v>14</v>
      </c>
      <c r="T77" s="21">
        <f t="shared" si="45"/>
        <v>14.432989690721648</v>
      </c>
      <c r="U77" s="21">
        <v>2</v>
      </c>
      <c r="V77" s="21">
        <v>9</v>
      </c>
      <c r="W77" s="21">
        <v>3</v>
      </c>
      <c r="X77" s="17">
        <f t="shared" si="41"/>
        <v>15</v>
      </c>
    </row>
    <row r="78" spans="1:24" ht="15" x14ac:dyDescent="0.25">
      <c r="A78" s="22">
        <v>19</v>
      </c>
      <c r="B78" s="26" t="s">
        <v>58</v>
      </c>
      <c r="C78" s="32"/>
      <c r="D78" s="37" t="s">
        <v>39</v>
      </c>
      <c r="E78" s="7"/>
      <c r="F78" s="2"/>
      <c r="G78" s="32"/>
      <c r="H78" s="24"/>
      <c r="I78" s="21"/>
      <c r="J78" s="21"/>
      <c r="K78" s="21"/>
      <c r="L78" s="33"/>
      <c r="M78" s="21"/>
      <c r="N78" s="21"/>
      <c r="O78" s="21"/>
      <c r="P78" s="32"/>
      <c r="Q78" s="32"/>
      <c r="R78" s="33"/>
      <c r="S78" s="21"/>
      <c r="T78" s="21"/>
      <c r="U78" s="21"/>
      <c r="V78" s="21"/>
      <c r="W78" s="21"/>
      <c r="X78" s="17">
        <f t="shared" si="41"/>
        <v>5</v>
      </c>
    </row>
    <row r="79" spans="1:24" ht="15" x14ac:dyDescent="0.25">
      <c r="A79" s="22"/>
      <c r="B79" s="6" t="s">
        <v>123</v>
      </c>
      <c r="C79" s="32">
        <v>129.1</v>
      </c>
      <c r="D79" s="37">
        <v>63</v>
      </c>
      <c r="E79" s="7">
        <v>103</v>
      </c>
      <c r="F79" s="2">
        <f t="shared" ref="F79:F81" si="46">E79/C79</f>
        <v>0.79783113865220767</v>
      </c>
      <c r="G79" s="32">
        <v>3</v>
      </c>
      <c r="H79" s="24">
        <f t="shared" ref="H79:H82" si="47">IF(D79=0, 0,100/D79*G79)</f>
        <v>4.7619047619047619</v>
      </c>
      <c r="I79" s="21"/>
      <c r="J79" s="21">
        <v>2</v>
      </c>
      <c r="K79" s="21">
        <v>1</v>
      </c>
      <c r="L79" s="33">
        <v>3</v>
      </c>
      <c r="M79" s="21"/>
      <c r="N79" s="21">
        <v>2</v>
      </c>
      <c r="O79" s="21">
        <v>1</v>
      </c>
      <c r="P79" s="32">
        <f t="shared" si="42"/>
        <v>100</v>
      </c>
      <c r="Q79" s="32">
        <f t="shared" si="43"/>
        <v>5.15</v>
      </c>
      <c r="R79" s="33">
        <f t="shared" si="44"/>
        <v>5</v>
      </c>
      <c r="S79" s="21">
        <v>5</v>
      </c>
      <c r="T79" s="21">
        <f t="shared" si="45"/>
        <v>4.8543689320388346</v>
      </c>
      <c r="U79" s="21"/>
      <c r="V79" s="21">
        <v>4</v>
      </c>
      <c r="W79" s="21">
        <v>1</v>
      </c>
      <c r="X79" s="17">
        <f t="shared" si="41"/>
        <v>5</v>
      </c>
    </row>
    <row r="80" spans="1:24" ht="15" x14ac:dyDescent="0.25">
      <c r="A80" s="22">
        <v>20</v>
      </c>
      <c r="B80" s="26" t="s">
        <v>59</v>
      </c>
      <c r="C80" s="32"/>
      <c r="D80" s="37" t="s">
        <v>39</v>
      </c>
      <c r="E80" s="7"/>
      <c r="F80" s="2"/>
      <c r="G80" s="32"/>
      <c r="H80" s="24"/>
      <c r="I80" s="21"/>
      <c r="J80" s="21"/>
      <c r="K80" s="21"/>
      <c r="L80" s="33"/>
      <c r="M80" s="21"/>
      <c r="N80" s="21"/>
      <c r="O80" s="21"/>
      <c r="P80" s="32"/>
      <c r="Q80" s="32"/>
      <c r="R80" s="33"/>
      <c r="S80" s="21"/>
      <c r="T80" s="21"/>
      <c r="U80" s="21"/>
      <c r="V80" s="21"/>
      <c r="W80" s="21"/>
      <c r="X80" s="17">
        <f t="shared" si="41"/>
        <v>5</v>
      </c>
    </row>
    <row r="81" spans="1:24" ht="30" x14ac:dyDescent="0.25">
      <c r="A81" s="22"/>
      <c r="B81" s="25" t="s">
        <v>124</v>
      </c>
      <c r="C81" s="32">
        <v>102.64</v>
      </c>
      <c r="D81" s="37">
        <v>85</v>
      </c>
      <c r="E81" s="7">
        <v>100</v>
      </c>
      <c r="F81" s="2">
        <f t="shared" si="46"/>
        <v>0.97427903351519873</v>
      </c>
      <c r="G81" s="32">
        <v>4</v>
      </c>
      <c r="H81" s="24">
        <f t="shared" si="47"/>
        <v>4.7058823529411766</v>
      </c>
      <c r="I81" s="21"/>
      <c r="J81" s="21">
        <v>3</v>
      </c>
      <c r="K81" s="21">
        <v>1</v>
      </c>
      <c r="L81" s="33">
        <v>4</v>
      </c>
      <c r="M81" s="21"/>
      <c r="N81" s="21">
        <v>3</v>
      </c>
      <c r="O81" s="21">
        <v>1</v>
      </c>
      <c r="P81" s="32">
        <f t="shared" si="42"/>
        <v>100</v>
      </c>
      <c r="Q81" s="32">
        <f t="shared" si="43"/>
        <v>5</v>
      </c>
      <c r="R81" s="33">
        <f t="shared" si="44"/>
        <v>5</v>
      </c>
      <c r="S81" s="21">
        <v>5</v>
      </c>
      <c r="T81" s="21">
        <f t="shared" si="45"/>
        <v>5</v>
      </c>
      <c r="U81" s="21"/>
      <c r="V81" s="21">
        <v>4</v>
      </c>
      <c r="W81" s="21">
        <v>1</v>
      </c>
      <c r="X81" s="17">
        <f t="shared" si="41"/>
        <v>5</v>
      </c>
    </row>
    <row r="82" spans="1:24" s="13" customFormat="1" ht="30" x14ac:dyDescent="0.25">
      <c r="A82" s="22"/>
      <c r="B82" s="25" t="s">
        <v>125</v>
      </c>
      <c r="C82" s="32">
        <v>67.099999999999994</v>
      </c>
      <c r="D82" s="37">
        <v>45</v>
      </c>
      <c r="E82" s="7">
        <v>52</v>
      </c>
      <c r="F82" s="2">
        <f t="shared" ref="F82:F86" si="48">E82/C82</f>
        <v>0.77496274217585703</v>
      </c>
      <c r="G82" s="32">
        <v>2</v>
      </c>
      <c r="H82" s="24">
        <f t="shared" si="47"/>
        <v>4.4444444444444446</v>
      </c>
      <c r="I82" s="21"/>
      <c r="J82" s="21">
        <v>1</v>
      </c>
      <c r="K82" s="21">
        <v>1</v>
      </c>
      <c r="L82" s="33">
        <v>2</v>
      </c>
      <c r="M82" s="21"/>
      <c r="N82" s="21">
        <v>1</v>
      </c>
      <c r="O82" s="21">
        <v>1</v>
      </c>
      <c r="P82" s="32">
        <f t="shared" si="42"/>
        <v>100</v>
      </c>
      <c r="Q82" s="32">
        <f t="shared" ref="Q82" si="49">E82*X82/100</f>
        <v>2.6</v>
      </c>
      <c r="R82" s="33">
        <f t="shared" ref="R82" si="50">IF(E82=0, 0,100/E82*Q82)</f>
        <v>5</v>
      </c>
      <c r="S82" s="21">
        <v>2</v>
      </c>
      <c r="T82" s="21">
        <f t="shared" ref="T82" si="51">IF(E82=0, 0,100/E82*S82)</f>
        <v>3.8461538461538463</v>
      </c>
      <c r="U82" s="21"/>
      <c r="V82" s="21">
        <v>1</v>
      </c>
      <c r="W82" s="21">
        <v>1</v>
      </c>
      <c r="X82" s="17">
        <f t="shared" ref="X82" si="52">IF(AND(F82&lt;=1),5,IF(AND(F82&gt;1,F82&lt;=3),8,IF(AND(F82&gt;3,F82&lt;=6),12,IF(AND(F82&gt;6,F82&lt;=9),15,IF(AND(F82&gt;9,F82&lt;=12),18,IF(AND(F82&gt;12),20,))))))</f>
        <v>5</v>
      </c>
    </row>
    <row r="83" spans="1:24" s="13" customFormat="1" ht="28.5" x14ac:dyDescent="0.25">
      <c r="A83" s="22"/>
      <c r="B83" s="46" t="s">
        <v>163</v>
      </c>
      <c r="C83" s="42"/>
      <c r="D83" s="37"/>
      <c r="E83" s="7"/>
      <c r="F83" s="2"/>
      <c r="G83" s="42"/>
      <c r="H83" s="24"/>
      <c r="I83" s="21"/>
      <c r="J83" s="21"/>
      <c r="K83" s="21"/>
      <c r="L83" s="43"/>
      <c r="M83" s="21"/>
      <c r="N83" s="21"/>
      <c r="O83" s="21"/>
      <c r="P83" s="42"/>
      <c r="Q83" s="42"/>
      <c r="R83" s="43"/>
      <c r="S83" s="21"/>
      <c r="T83" s="21"/>
      <c r="U83" s="21"/>
      <c r="V83" s="21"/>
      <c r="W83" s="21"/>
      <c r="X83" s="45"/>
    </row>
    <row r="84" spans="1:24" s="13" customFormat="1" ht="17.25" customHeight="1" x14ac:dyDescent="0.25">
      <c r="A84" s="22">
        <v>1</v>
      </c>
      <c r="B84" s="25" t="s">
        <v>29</v>
      </c>
      <c r="C84" s="42">
        <v>62.2</v>
      </c>
      <c r="D84" s="37">
        <v>22</v>
      </c>
      <c r="E84" s="7">
        <v>21</v>
      </c>
      <c r="F84" s="2">
        <f t="shared" ref="F84:F85" si="53">E84/C84</f>
        <v>0.33762057877813501</v>
      </c>
      <c r="G84" s="42">
        <v>1</v>
      </c>
      <c r="H84" s="24">
        <f t="shared" ref="H84:H85" si="54">IF(D84=0, 0,100/D84*G84)</f>
        <v>4.5454545454545459</v>
      </c>
      <c r="I84" s="21"/>
      <c r="J84" s="21"/>
      <c r="K84" s="21">
        <v>1</v>
      </c>
      <c r="L84" s="43" t="s">
        <v>39</v>
      </c>
      <c r="M84" s="21"/>
      <c r="N84" s="21"/>
      <c r="O84" s="21" t="s">
        <v>39</v>
      </c>
      <c r="P84" s="42">
        <v>0</v>
      </c>
      <c r="Q84" s="42">
        <f t="shared" ref="Q84:Q85" si="55">E84*X84/100</f>
        <v>1.05</v>
      </c>
      <c r="R84" s="43">
        <f t="shared" ref="R84:R85" si="56">IF(E84=0, 0,100/E84*Q84)</f>
        <v>5</v>
      </c>
      <c r="S84" s="21">
        <v>1</v>
      </c>
      <c r="T84" s="21">
        <f t="shared" ref="T84:T85" si="57">IF(E84=0, 0,100/E84*S84)</f>
        <v>4.7619047619047619</v>
      </c>
      <c r="U84" s="21"/>
      <c r="V84" s="21"/>
      <c r="W84" s="21">
        <v>1</v>
      </c>
      <c r="X84" s="45">
        <f t="shared" ref="X84:X85" si="58">IF(AND(F84&lt;=1),5,IF(AND(F84&gt;1,F84&lt;=3),8,IF(AND(F84&gt;3,F84&lt;=6),12,IF(AND(F84&gt;6,F84&lt;=9),15,IF(AND(F84&gt;9,F84&lt;=12),18,IF(AND(F84&gt;12),20,))))))</f>
        <v>5</v>
      </c>
    </row>
    <row r="85" spans="1:24" s="13" customFormat="1" ht="17.25" customHeight="1" x14ac:dyDescent="0.25">
      <c r="A85" s="22">
        <v>2</v>
      </c>
      <c r="B85" s="25" t="s">
        <v>34</v>
      </c>
      <c r="C85" s="42">
        <v>97.8</v>
      </c>
      <c r="D85" s="37">
        <v>42</v>
      </c>
      <c r="E85" s="7">
        <v>30</v>
      </c>
      <c r="F85" s="2">
        <f t="shared" si="53"/>
        <v>0.30674846625766872</v>
      </c>
      <c r="G85" s="42">
        <v>2</v>
      </c>
      <c r="H85" s="24">
        <f t="shared" si="54"/>
        <v>4.7619047619047619</v>
      </c>
      <c r="I85" s="21"/>
      <c r="J85" s="21">
        <v>1</v>
      </c>
      <c r="K85" s="21">
        <v>1</v>
      </c>
      <c r="L85" s="43">
        <v>1</v>
      </c>
      <c r="M85" s="21"/>
      <c r="N85" s="21">
        <v>1</v>
      </c>
      <c r="O85" s="21"/>
      <c r="P85" s="42">
        <f t="shared" si="42"/>
        <v>50</v>
      </c>
      <c r="Q85" s="42">
        <f t="shared" si="55"/>
        <v>1.5</v>
      </c>
      <c r="R85" s="43">
        <f t="shared" si="56"/>
        <v>5</v>
      </c>
      <c r="S85" s="21">
        <v>1</v>
      </c>
      <c r="T85" s="21">
        <f t="shared" si="57"/>
        <v>3.3333333333333335</v>
      </c>
      <c r="U85" s="21"/>
      <c r="V85" s="21" t="s">
        <v>39</v>
      </c>
      <c r="W85" s="21">
        <v>1</v>
      </c>
      <c r="X85" s="45">
        <f t="shared" si="58"/>
        <v>5</v>
      </c>
    </row>
    <row r="86" spans="1:24" ht="21" customHeight="1" x14ac:dyDescent="0.25">
      <c r="A86" s="62" t="s">
        <v>20</v>
      </c>
      <c r="B86" s="62"/>
      <c r="C86" s="48">
        <f>SUM(C15:C85)</f>
        <v>2791.7269999999999</v>
      </c>
      <c r="D86" s="52">
        <f>SUM(D15:D85)</f>
        <v>5169</v>
      </c>
      <c r="E86" s="52">
        <f>SUM(E15:E85)</f>
        <v>5499</v>
      </c>
      <c r="F86" s="48">
        <f t="shared" si="48"/>
        <v>1.9697484746896814</v>
      </c>
      <c r="G86" s="48">
        <f>SUM(G15:G85)</f>
        <v>364</v>
      </c>
      <c r="H86" s="49">
        <f t="shared" ref="H86" si="59">IF(D86=0, 0,100/D86*G86)</f>
        <v>7.041981040820275</v>
      </c>
      <c r="I86" s="48">
        <f t="shared" ref="I86:O86" si="60">SUM(I15:I85)</f>
        <v>17</v>
      </c>
      <c r="J86" s="48">
        <f t="shared" si="60"/>
        <v>248</v>
      </c>
      <c r="K86" s="48">
        <f t="shared" si="60"/>
        <v>99</v>
      </c>
      <c r="L86" s="48">
        <f t="shared" si="60"/>
        <v>335</v>
      </c>
      <c r="M86" s="48">
        <f t="shared" si="60"/>
        <v>13</v>
      </c>
      <c r="N86" s="48">
        <f t="shared" si="60"/>
        <v>234</v>
      </c>
      <c r="O86" s="48">
        <f t="shared" si="60"/>
        <v>88</v>
      </c>
      <c r="P86" s="50">
        <f t="shared" si="42"/>
        <v>92.032967032967022</v>
      </c>
      <c r="Q86" s="48">
        <f>SUM(Q15:Q85)</f>
        <v>534.59</v>
      </c>
      <c r="R86" s="48">
        <f>SUM(R15:R85)</f>
        <v>495</v>
      </c>
      <c r="S86" s="48">
        <f>SUM(S15:S85)</f>
        <v>420</v>
      </c>
      <c r="T86" s="51">
        <f t="shared" si="45"/>
        <v>7.6377523186033818</v>
      </c>
      <c r="U86" s="48">
        <f>SUM(U15:U85)</f>
        <v>23</v>
      </c>
      <c r="V86" s="48">
        <f>SUM(V15:V85)</f>
        <v>295</v>
      </c>
      <c r="W86" s="48">
        <f>SUM(W15:W85)</f>
        <v>102</v>
      </c>
    </row>
  </sheetData>
  <autoFilter ref="A12:W86"/>
  <mergeCells count="36">
    <mergeCell ref="A86:B86"/>
    <mergeCell ref="W9:W11"/>
    <mergeCell ref="G7:K7"/>
    <mergeCell ref="L7:P7"/>
    <mergeCell ref="S8:S11"/>
    <mergeCell ref="T8:T11"/>
    <mergeCell ref="U8:W8"/>
    <mergeCell ref="A1:W1"/>
    <mergeCell ref="A2:W2"/>
    <mergeCell ref="A3:W3"/>
    <mergeCell ref="A4:W4"/>
    <mergeCell ref="A6:A11"/>
    <mergeCell ref="B6:B11"/>
    <mergeCell ref="C6:C11"/>
    <mergeCell ref="D6:E7"/>
    <mergeCell ref="F6:F11"/>
    <mergeCell ref="D8:D11"/>
    <mergeCell ref="E8:E11"/>
    <mergeCell ref="O9:O11"/>
    <mergeCell ref="U9:V10"/>
    <mergeCell ref="X6:X12"/>
    <mergeCell ref="I9:J10"/>
    <mergeCell ref="K9:K11"/>
    <mergeCell ref="G6:P6"/>
    <mergeCell ref="G8:G11"/>
    <mergeCell ref="H8:H11"/>
    <mergeCell ref="I8:K8"/>
    <mergeCell ref="M9:N10"/>
    <mergeCell ref="P8:P11"/>
    <mergeCell ref="Q7:R7"/>
    <mergeCell ref="S7:W7"/>
    <mergeCell ref="M8:O8"/>
    <mergeCell ref="Q6:W6"/>
    <mergeCell ref="L8:L11"/>
    <mergeCell ref="Q8:Q11"/>
    <mergeCell ref="R8:R11"/>
  </mergeCells>
  <conditionalFormatting sqref="W14:W18 W23:W25 W27:W31 W20:W21 W33:W81">
    <cfRule type="cellIs" dxfId="176" priority="128" operator="lessThan">
      <formula>S14/100*20</formula>
    </cfRule>
  </conditionalFormatting>
  <conditionalFormatting sqref="U14:U18 U23:U25 U27:U31 U20:U21 U33:U81">
    <cfRule type="cellIs" dxfId="175" priority="127" operator="greaterThan">
      <formula>S14/100*15</formula>
    </cfRule>
  </conditionalFormatting>
  <conditionalFormatting sqref="L14:L18 L23:L25 L27:L31 L20:L21 L33:L81">
    <cfRule type="cellIs" dxfId="174" priority="120" operator="greaterThan">
      <formula>G14</formula>
    </cfRule>
  </conditionalFormatting>
  <conditionalFormatting sqref="O14:O18 O23:O25 O27:O31 O20:O21 O33:O81">
    <cfRule type="cellIs" dxfId="173" priority="114" operator="greaterThan">
      <formula>$K14</formula>
    </cfRule>
  </conditionalFormatting>
  <conditionalFormatting sqref="N14:N18 N23:N25 N27:N31 N20:N21 N33:N81">
    <cfRule type="cellIs" dxfId="172" priority="113" operator="greaterThan">
      <formula>$J14</formula>
    </cfRule>
  </conditionalFormatting>
  <conditionalFormatting sqref="M14:M18 M23:M25 M27:M31 M20:M21 M33:M81">
    <cfRule type="cellIs" dxfId="171" priority="112" operator="greaterThan">
      <formula>$I14</formula>
    </cfRule>
  </conditionalFormatting>
  <conditionalFormatting sqref="S14:S18 S23:S25 S27:S31 S20:S21 S33:S81">
    <cfRule type="expression" dxfId="170" priority="3867">
      <formula>AND($C14&lt;8,$F14&lt;7,$S14&gt;0)</formula>
    </cfRule>
    <cfRule type="cellIs" dxfId="169" priority="3869" operator="greaterThan">
      <formula>Q14</formula>
    </cfRule>
  </conditionalFormatting>
  <conditionalFormatting sqref="B77:B81 B14:B18 B23:B25 B27:B31 B47:B75 B20:B21 B33:B44">
    <cfRule type="duplicateValues" dxfId="168" priority="4237"/>
  </conditionalFormatting>
  <conditionalFormatting sqref="M82:M85">
    <cfRule type="cellIs" dxfId="167" priority="37" operator="greaterThan">
      <formula>$I82</formula>
    </cfRule>
  </conditionalFormatting>
  <conditionalFormatting sqref="W22">
    <cfRule type="cellIs" dxfId="166" priority="105" operator="lessThan">
      <formula>S22/100*20</formula>
    </cfRule>
  </conditionalFormatting>
  <conditionalFormatting sqref="U22">
    <cfRule type="cellIs" dxfId="165" priority="104" operator="greaterThan">
      <formula>S22/100*15</formula>
    </cfRule>
  </conditionalFormatting>
  <conditionalFormatting sqref="L22">
    <cfRule type="cellIs" dxfId="164" priority="103" operator="greaterThan">
      <formula>G22</formula>
    </cfRule>
  </conditionalFormatting>
  <conditionalFormatting sqref="O22">
    <cfRule type="cellIs" dxfId="163" priority="102" operator="greaterThan">
      <formula>$K22</formula>
    </cfRule>
  </conditionalFormatting>
  <conditionalFormatting sqref="N22">
    <cfRule type="cellIs" dxfId="162" priority="101" operator="greaterThan">
      <formula>$J22</formula>
    </cfRule>
  </conditionalFormatting>
  <conditionalFormatting sqref="M22">
    <cfRule type="cellIs" dxfId="161" priority="100" operator="greaterThan">
      <formula>$I22</formula>
    </cfRule>
  </conditionalFormatting>
  <conditionalFormatting sqref="S22">
    <cfRule type="expression" dxfId="160" priority="106">
      <formula>AND($C22&lt;8,$F22&lt;7,$S22&gt;0)</formula>
    </cfRule>
    <cfRule type="cellIs" dxfId="159" priority="107" operator="greaterThan">
      <formula>Q22</formula>
    </cfRule>
  </conditionalFormatting>
  <conditionalFormatting sqref="B22">
    <cfRule type="duplicateValues" dxfId="158" priority="108"/>
  </conditionalFormatting>
  <conditionalFormatting sqref="W26">
    <cfRule type="cellIs" dxfId="157" priority="96" operator="lessThan">
      <formula>S26/100*20</formula>
    </cfRule>
  </conditionalFormatting>
  <conditionalFormatting sqref="U26">
    <cfRule type="cellIs" dxfId="156" priority="95" operator="greaterThan">
      <formula>S26/100*15</formula>
    </cfRule>
  </conditionalFormatting>
  <conditionalFormatting sqref="L26">
    <cfRule type="cellIs" dxfId="155" priority="94" operator="greaterThan">
      <formula>G26</formula>
    </cfRule>
  </conditionalFormatting>
  <conditionalFormatting sqref="O26">
    <cfRule type="cellIs" dxfId="154" priority="93" operator="greaterThan">
      <formula>$K26</formula>
    </cfRule>
  </conditionalFormatting>
  <conditionalFormatting sqref="N26">
    <cfRule type="cellIs" dxfId="153" priority="92" operator="greaterThan">
      <formula>$J26</formula>
    </cfRule>
  </conditionalFormatting>
  <conditionalFormatting sqref="M26">
    <cfRule type="cellIs" dxfId="152" priority="91" operator="greaterThan">
      <formula>$I26</formula>
    </cfRule>
  </conditionalFormatting>
  <conditionalFormatting sqref="S26">
    <cfRule type="expression" dxfId="151" priority="97">
      <formula>AND($C26&lt;8,$F26&lt;7,$S26&gt;0)</formula>
    </cfRule>
    <cfRule type="cellIs" dxfId="150" priority="98" operator="greaterThan">
      <formula>Q26</formula>
    </cfRule>
  </conditionalFormatting>
  <conditionalFormatting sqref="B26">
    <cfRule type="duplicateValues" dxfId="149" priority="99"/>
  </conditionalFormatting>
  <conditionalFormatting sqref="W32">
    <cfRule type="cellIs" dxfId="148" priority="78" operator="lessThan">
      <formula>S32/100*20</formula>
    </cfRule>
  </conditionalFormatting>
  <conditionalFormatting sqref="U32">
    <cfRule type="cellIs" dxfId="147" priority="77" operator="greaterThan">
      <formula>S32/100*15</formula>
    </cfRule>
  </conditionalFormatting>
  <conditionalFormatting sqref="L32">
    <cfRule type="cellIs" dxfId="146" priority="76" operator="greaterThan">
      <formula>G32</formula>
    </cfRule>
  </conditionalFormatting>
  <conditionalFormatting sqref="O32">
    <cfRule type="cellIs" dxfId="145" priority="75" operator="greaterThan">
      <formula>$K32</formula>
    </cfRule>
  </conditionalFormatting>
  <conditionalFormatting sqref="N32">
    <cfRule type="cellIs" dxfId="144" priority="74" operator="greaterThan">
      <formula>$J32</formula>
    </cfRule>
  </conditionalFormatting>
  <conditionalFormatting sqref="M32">
    <cfRule type="cellIs" dxfId="143" priority="73" operator="greaterThan">
      <formula>$I32</formula>
    </cfRule>
  </conditionalFormatting>
  <conditionalFormatting sqref="S32">
    <cfRule type="expression" dxfId="142" priority="79">
      <formula>AND($C32&lt;8,$F32&lt;7,$S32&gt;0)</formula>
    </cfRule>
    <cfRule type="cellIs" dxfId="141" priority="80" operator="greaterThan">
      <formula>Q32</formula>
    </cfRule>
  </conditionalFormatting>
  <conditionalFormatting sqref="B32">
    <cfRule type="duplicateValues" dxfId="140" priority="81"/>
  </conditionalFormatting>
  <conditionalFormatting sqref="W82:W85">
    <cfRule type="cellIs" dxfId="139" priority="42" operator="lessThan">
      <formula>S82/100*20</formula>
    </cfRule>
  </conditionalFormatting>
  <conditionalFormatting sqref="U82:U85">
    <cfRule type="cellIs" dxfId="138" priority="41" operator="greaterThan">
      <formula>S82/100*15</formula>
    </cfRule>
  </conditionalFormatting>
  <conditionalFormatting sqref="L82:L85">
    <cfRule type="cellIs" dxfId="137" priority="40" operator="greaterThan">
      <formula>G82</formula>
    </cfRule>
  </conditionalFormatting>
  <conditionalFormatting sqref="O82:O85">
    <cfRule type="cellIs" dxfId="136" priority="39" operator="greaterThan">
      <formula>$K82</formula>
    </cfRule>
  </conditionalFormatting>
  <conditionalFormatting sqref="N82:N85">
    <cfRule type="cellIs" dxfId="135" priority="38" operator="greaterThan">
      <formula>$J82</formula>
    </cfRule>
  </conditionalFormatting>
  <conditionalFormatting sqref="S82:S85">
    <cfRule type="expression" dxfId="134" priority="43">
      <formula>AND($C82&lt;8,$F82&lt;7,$S82&gt;0)</formula>
    </cfRule>
    <cfRule type="cellIs" dxfId="133" priority="44" operator="greaterThan">
      <formula>Q82</formula>
    </cfRule>
  </conditionalFormatting>
  <conditionalFormatting sqref="B82:B85">
    <cfRule type="duplicateValues" dxfId="132" priority="45"/>
  </conditionalFormatting>
  <conditionalFormatting sqref="M19">
    <cfRule type="cellIs" dxfId="131" priority="1" operator="greaterThan">
      <formula>$I19</formula>
    </cfRule>
  </conditionalFormatting>
  <conditionalFormatting sqref="W19">
    <cfRule type="cellIs" dxfId="130" priority="6" operator="lessThan">
      <formula>S19/100*20</formula>
    </cfRule>
  </conditionalFormatting>
  <conditionalFormatting sqref="U19">
    <cfRule type="cellIs" dxfId="129" priority="5" operator="greaterThan">
      <formula>S19/100*15</formula>
    </cfRule>
  </conditionalFormatting>
  <conditionalFormatting sqref="L19">
    <cfRule type="cellIs" dxfId="128" priority="4" operator="greaterThan">
      <formula>G19</formula>
    </cfRule>
  </conditionalFormatting>
  <conditionalFormatting sqref="O19">
    <cfRule type="cellIs" dxfId="127" priority="3" operator="greaterThan">
      <formula>$K19</formula>
    </cfRule>
  </conditionalFormatting>
  <conditionalFormatting sqref="N19">
    <cfRule type="cellIs" dxfId="126" priority="2" operator="greaterThan">
      <formula>$J19</formula>
    </cfRule>
  </conditionalFormatting>
  <conditionalFormatting sqref="S19">
    <cfRule type="expression" dxfId="125" priority="7">
      <formula>AND($C19&lt;8,$F19&lt;7,$S19&gt;0)</formula>
    </cfRule>
    <cfRule type="cellIs" dxfId="124" priority="8" operator="greaterThan">
      <formula>Q19</formula>
    </cfRule>
  </conditionalFormatting>
  <conditionalFormatting sqref="B19">
    <cfRule type="duplicateValues" dxfId="123" priority="9"/>
  </conditionalFormatting>
  <conditionalFormatting sqref="B45:B46">
    <cfRule type="duplicateValues" dxfId="122" priority="4317"/>
  </conditionalFormatting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6"/>
  <sheetViews>
    <sheetView view="pageBreakPreview" zoomScale="90" zoomScaleNormal="70" zoomScaleSheetLayoutView="90" workbookViewId="0">
      <pane xSplit="2" ySplit="14" topLeftCell="C87" activePane="bottomRight" state="frozen"/>
      <selection activeCell="B188" sqref="B188"/>
      <selection pane="topRight" activeCell="B188" sqref="B188"/>
      <selection pane="bottomLeft" activeCell="B188" sqref="B188"/>
      <selection pane="bottomRight" activeCell="U90" sqref="U90"/>
    </sheetView>
  </sheetViews>
  <sheetFormatPr defaultColWidth="8.85546875" defaultRowHeight="12.75" x14ac:dyDescent="0.25"/>
  <cols>
    <col min="1" max="1" width="4.5703125" style="13" customWidth="1"/>
    <col min="2" max="2" width="41.42578125" style="5" customWidth="1"/>
    <col min="3" max="3" width="14.140625" style="13" customWidth="1"/>
    <col min="4" max="4" width="10" style="13" customWidth="1"/>
    <col min="5" max="5" width="9.85546875" style="13" customWidth="1"/>
    <col min="6" max="6" width="22.7109375" style="13" customWidth="1"/>
    <col min="7" max="7" width="8.85546875" style="13" customWidth="1"/>
    <col min="8" max="8" width="9.42578125" style="13" customWidth="1"/>
    <col min="9" max="9" width="8.85546875" style="13" customWidth="1"/>
    <col min="10" max="10" width="11.85546875" style="13" customWidth="1"/>
    <col min="11" max="13" width="8.85546875" style="13" customWidth="1"/>
    <col min="14" max="14" width="11.28515625" style="13" customWidth="1"/>
    <col min="15" max="15" width="8.85546875" style="13" customWidth="1"/>
    <col min="16" max="16" width="9" style="13" customWidth="1"/>
    <col min="17" max="18" width="8.85546875" style="13" customWidth="1"/>
    <col min="19" max="19" width="8.85546875" style="13"/>
    <col min="20" max="21" width="8.85546875" style="13" customWidth="1"/>
    <col min="22" max="22" width="10.7109375" style="13" customWidth="1"/>
    <col min="23" max="23" width="8.85546875" style="13" customWidth="1"/>
    <col min="24" max="24" width="11.5703125" style="9" customWidth="1"/>
    <col min="25" max="16384" width="8.85546875" style="13"/>
  </cols>
  <sheetData>
    <row r="1" spans="1:24" ht="17.25" customHeight="1" x14ac:dyDescent="0.25">
      <c r="A1" s="63" t="s">
        <v>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pans="1:24" ht="18.75" customHeight="1" x14ac:dyDescent="0.25">
      <c r="A2" s="63" t="s">
        <v>95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24" ht="18.75" customHeight="1" x14ac:dyDescent="0.25">
      <c r="A3" s="63" t="s">
        <v>90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</row>
    <row r="4" spans="1:24" ht="19.5" customHeight="1" x14ac:dyDescent="0.25">
      <c r="A4" s="63" t="s">
        <v>22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</row>
    <row r="5" spans="1:24" ht="15" hidden="1" x14ac:dyDescent="0.25">
      <c r="A5" s="58" t="s">
        <v>60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1:24" ht="15" hidden="1" x14ac:dyDescent="0.25">
      <c r="A6" s="58" t="s">
        <v>22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idden="1" x14ac:dyDescent="0.25">
      <c r="B7" s="13"/>
    </row>
    <row r="8" spans="1:24" ht="13.5" hidden="1" customHeight="1" x14ac:dyDescent="0.25">
      <c r="A8" s="56" t="s">
        <v>4</v>
      </c>
      <c r="B8" s="59" t="s">
        <v>89</v>
      </c>
      <c r="C8" s="56" t="s">
        <v>80</v>
      </c>
      <c r="D8" s="56" t="s">
        <v>82</v>
      </c>
      <c r="E8" s="56"/>
      <c r="F8" s="59" t="s">
        <v>83</v>
      </c>
      <c r="G8" s="56" t="s">
        <v>5</v>
      </c>
      <c r="H8" s="56"/>
      <c r="I8" s="56"/>
      <c r="J8" s="56"/>
      <c r="K8" s="56"/>
      <c r="L8" s="56"/>
      <c r="M8" s="56"/>
      <c r="N8" s="56"/>
      <c r="O8" s="56"/>
      <c r="P8" s="56"/>
      <c r="Q8" s="56" t="s">
        <v>6</v>
      </c>
      <c r="R8" s="56"/>
      <c r="S8" s="56"/>
      <c r="T8" s="56"/>
      <c r="U8" s="56"/>
      <c r="V8" s="56"/>
      <c r="W8" s="56"/>
      <c r="X8" s="55" t="s">
        <v>7</v>
      </c>
    </row>
    <row r="9" spans="1:24" ht="222" customHeight="1" x14ac:dyDescent="0.25">
      <c r="A9" s="56"/>
      <c r="B9" s="60"/>
      <c r="C9" s="56"/>
      <c r="D9" s="56"/>
      <c r="E9" s="56"/>
      <c r="F9" s="60"/>
      <c r="G9" s="56" t="s">
        <v>8</v>
      </c>
      <c r="H9" s="56"/>
      <c r="I9" s="56"/>
      <c r="J9" s="56"/>
      <c r="K9" s="56"/>
      <c r="L9" s="56" t="s">
        <v>9</v>
      </c>
      <c r="M9" s="56"/>
      <c r="N9" s="56"/>
      <c r="O9" s="56"/>
      <c r="P9" s="56"/>
      <c r="Q9" s="56" t="s">
        <v>85</v>
      </c>
      <c r="R9" s="56"/>
      <c r="S9" s="56" t="s">
        <v>10</v>
      </c>
      <c r="T9" s="56"/>
      <c r="U9" s="56"/>
      <c r="V9" s="56"/>
      <c r="W9" s="56"/>
      <c r="X9" s="55"/>
    </row>
    <row r="10" spans="1:24" ht="13.9" customHeight="1" x14ac:dyDescent="0.25">
      <c r="A10" s="56"/>
      <c r="B10" s="60"/>
      <c r="C10" s="56"/>
      <c r="D10" s="56" t="s">
        <v>93</v>
      </c>
      <c r="E10" s="56" t="s">
        <v>126</v>
      </c>
      <c r="F10" s="60"/>
      <c r="G10" s="56" t="s">
        <v>0</v>
      </c>
      <c r="H10" s="56" t="s">
        <v>11</v>
      </c>
      <c r="I10" s="56" t="s">
        <v>12</v>
      </c>
      <c r="J10" s="56"/>
      <c r="K10" s="56"/>
      <c r="L10" s="56" t="s">
        <v>0</v>
      </c>
      <c r="M10" s="56" t="s">
        <v>13</v>
      </c>
      <c r="N10" s="56"/>
      <c r="O10" s="56"/>
      <c r="P10" s="56" t="s">
        <v>14</v>
      </c>
      <c r="Q10" s="56" t="s">
        <v>0</v>
      </c>
      <c r="R10" s="56" t="s">
        <v>11</v>
      </c>
      <c r="S10" s="56" t="s">
        <v>0</v>
      </c>
      <c r="T10" s="56" t="s">
        <v>11</v>
      </c>
      <c r="U10" s="56" t="s">
        <v>13</v>
      </c>
      <c r="V10" s="56"/>
      <c r="W10" s="56"/>
      <c r="X10" s="55"/>
    </row>
    <row r="11" spans="1:24" ht="13.15" customHeight="1" x14ac:dyDescent="0.25">
      <c r="A11" s="56"/>
      <c r="B11" s="60"/>
      <c r="C11" s="56"/>
      <c r="D11" s="56"/>
      <c r="E11" s="56"/>
      <c r="F11" s="60"/>
      <c r="G11" s="56"/>
      <c r="H11" s="56"/>
      <c r="I11" s="56" t="s">
        <v>15</v>
      </c>
      <c r="J11" s="56"/>
      <c r="K11" s="56" t="s">
        <v>16</v>
      </c>
      <c r="L11" s="56"/>
      <c r="M11" s="56" t="s">
        <v>17</v>
      </c>
      <c r="N11" s="56"/>
      <c r="O11" s="56" t="s">
        <v>16</v>
      </c>
      <c r="P11" s="56"/>
      <c r="Q11" s="56"/>
      <c r="R11" s="56"/>
      <c r="S11" s="56"/>
      <c r="T11" s="56"/>
      <c r="U11" s="56" t="s">
        <v>17</v>
      </c>
      <c r="V11" s="56"/>
      <c r="W11" s="56" t="s">
        <v>16</v>
      </c>
      <c r="X11" s="55"/>
    </row>
    <row r="12" spans="1:24" ht="13.15" customHeight="1" x14ac:dyDescent="0.25">
      <c r="A12" s="56"/>
      <c r="B12" s="60"/>
      <c r="C12" s="56"/>
      <c r="D12" s="56"/>
      <c r="E12" s="56"/>
      <c r="F12" s="60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5"/>
    </row>
    <row r="13" spans="1:24" ht="75" x14ac:dyDescent="0.25">
      <c r="A13" s="56"/>
      <c r="B13" s="61"/>
      <c r="C13" s="56"/>
      <c r="D13" s="56"/>
      <c r="E13" s="56"/>
      <c r="F13" s="61"/>
      <c r="G13" s="56"/>
      <c r="H13" s="56"/>
      <c r="I13" s="23" t="s">
        <v>18</v>
      </c>
      <c r="J13" s="23" t="s">
        <v>19</v>
      </c>
      <c r="K13" s="56"/>
      <c r="L13" s="56"/>
      <c r="M13" s="23" t="s">
        <v>18</v>
      </c>
      <c r="N13" s="23" t="s">
        <v>19</v>
      </c>
      <c r="O13" s="56"/>
      <c r="P13" s="56"/>
      <c r="Q13" s="56"/>
      <c r="R13" s="56"/>
      <c r="S13" s="56"/>
      <c r="T13" s="56"/>
      <c r="U13" s="23" t="s">
        <v>18</v>
      </c>
      <c r="V13" s="23" t="s">
        <v>19</v>
      </c>
      <c r="W13" s="56"/>
      <c r="X13" s="55"/>
    </row>
    <row r="14" spans="1:24" ht="15" x14ac:dyDescent="0.25">
      <c r="A14" s="23">
        <v>1</v>
      </c>
      <c r="B14" s="25">
        <v>2</v>
      </c>
      <c r="C14" s="23">
        <v>3</v>
      </c>
      <c r="D14" s="23">
        <v>4</v>
      </c>
      <c r="E14" s="23">
        <v>5</v>
      </c>
      <c r="F14" s="23">
        <v>6</v>
      </c>
      <c r="G14" s="23">
        <v>7</v>
      </c>
      <c r="H14" s="23">
        <v>8</v>
      </c>
      <c r="I14" s="23">
        <v>9</v>
      </c>
      <c r="J14" s="23">
        <v>10</v>
      </c>
      <c r="K14" s="23">
        <v>11</v>
      </c>
      <c r="L14" s="23">
        <v>12</v>
      </c>
      <c r="M14" s="23">
        <v>13</v>
      </c>
      <c r="N14" s="23">
        <v>14</v>
      </c>
      <c r="O14" s="23">
        <v>15</v>
      </c>
      <c r="P14" s="23">
        <v>16</v>
      </c>
      <c r="Q14" s="23">
        <v>17</v>
      </c>
      <c r="R14" s="23">
        <v>18</v>
      </c>
      <c r="S14" s="23">
        <v>19</v>
      </c>
      <c r="T14" s="23">
        <v>20</v>
      </c>
      <c r="U14" s="23">
        <v>21</v>
      </c>
      <c r="V14" s="23">
        <v>22</v>
      </c>
      <c r="W14" s="23">
        <v>23</v>
      </c>
      <c r="X14" s="55"/>
    </row>
    <row r="15" spans="1:24" ht="24" customHeight="1" x14ac:dyDescent="0.25">
      <c r="A15" s="42"/>
      <c r="B15" s="46" t="s">
        <v>162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1"/>
    </row>
    <row r="16" spans="1:24" ht="15" x14ac:dyDescent="0.25">
      <c r="A16" s="22">
        <f>[1]Лист1!B10</f>
        <v>1</v>
      </c>
      <c r="B16" s="26" t="str">
        <f>[1]Лист1!C10</f>
        <v>Базарносызганский</v>
      </c>
      <c r="C16" s="28" t="s">
        <v>39</v>
      </c>
      <c r="D16" s="22" t="s">
        <v>39</v>
      </c>
      <c r="E16" s="7" t="s">
        <v>39</v>
      </c>
      <c r="F16" s="2" t="s">
        <v>39</v>
      </c>
      <c r="G16" s="23" t="s">
        <v>39</v>
      </c>
      <c r="H16" s="24" t="s">
        <v>39</v>
      </c>
      <c r="I16" s="21"/>
      <c r="J16" s="21"/>
      <c r="K16" s="21"/>
      <c r="L16" s="20" t="s">
        <v>39</v>
      </c>
      <c r="M16" s="21"/>
      <c r="N16" s="21"/>
      <c r="O16" s="21"/>
      <c r="P16" s="23" t="s">
        <v>39</v>
      </c>
      <c r="Q16" s="23" t="s">
        <v>39</v>
      </c>
      <c r="R16" s="20" t="s">
        <v>39</v>
      </c>
      <c r="S16" s="21" t="s">
        <v>39</v>
      </c>
      <c r="T16" s="21" t="s">
        <v>39</v>
      </c>
      <c r="U16" s="21" t="s">
        <v>39</v>
      </c>
      <c r="V16" s="21" t="s">
        <v>39</v>
      </c>
      <c r="W16" s="21" t="s">
        <v>39</v>
      </c>
      <c r="X16" s="17">
        <f>IF(AND(F16&lt;=1),5,IF(AND(F16&gt;1,F16&lt;=3),8,IF(AND(F16&gt;3,F16&lt;=6),12,IF(AND(F16&gt;6,F16&lt;=9),15,IF(AND(F16&gt;9,F16&lt;=12),18,IF(AND(F16&gt;12,F16&lt;=20),25,IF(AND(F16&gt;20),30,)))))))</f>
        <v>30</v>
      </c>
    </row>
    <row r="17" spans="1:24" ht="15" x14ac:dyDescent="0.25">
      <c r="A17" s="22" t="s">
        <v>39</v>
      </c>
      <c r="B17" s="27" t="s">
        <v>62</v>
      </c>
      <c r="C17" s="29">
        <v>19</v>
      </c>
      <c r="D17" s="22">
        <v>62</v>
      </c>
      <c r="E17" s="7">
        <v>79</v>
      </c>
      <c r="F17" s="2">
        <f t="shared" ref="F17:F80" si="0">E17/C17</f>
        <v>4.1578947368421053</v>
      </c>
      <c r="G17" s="32">
        <v>7</v>
      </c>
      <c r="H17" s="24">
        <f t="shared" ref="H17:H80" si="1">IF(D17=0, 0,100/D17*G17)</f>
        <v>11.29032258064516</v>
      </c>
      <c r="I17" s="21">
        <v>1</v>
      </c>
      <c r="J17" s="21">
        <v>3</v>
      </c>
      <c r="K17" s="21">
        <v>3</v>
      </c>
      <c r="L17" s="33">
        <v>7</v>
      </c>
      <c r="M17" s="21">
        <v>1</v>
      </c>
      <c r="N17" s="21">
        <v>3</v>
      </c>
      <c r="O17" s="21">
        <v>3</v>
      </c>
      <c r="P17" s="32">
        <f t="shared" ref="P17:P80" si="2">IF(G17=0, 0,L17/G17*100)</f>
        <v>100</v>
      </c>
      <c r="Q17" s="32">
        <f t="shared" ref="Q17:Q80" si="3">E17*X17/100</f>
        <v>9.48</v>
      </c>
      <c r="R17" s="33">
        <f t="shared" ref="R17:R80" si="4">IF(E17=0, 0,100/E17*Q17)</f>
        <v>12.000000000000002</v>
      </c>
      <c r="S17" s="21">
        <v>9</v>
      </c>
      <c r="T17" s="21">
        <f t="shared" ref="T17:T80" si="5">IF(E17=0, 0,100/E17*S17)</f>
        <v>11.39240506329114</v>
      </c>
      <c r="U17" s="21">
        <v>1</v>
      </c>
      <c r="V17" s="21">
        <v>5</v>
      </c>
      <c r="W17" s="21">
        <v>3</v>
      </c>
      <c r="X17" s="17">
        <f t="shared" ref="X17:X81" si="6">IF(AND(F17&lt;=1),5,IF(AND(F17&gt;1,F17&lt;=3),8,IF(AND(F17&gt;3,F17&lt;=6),12,IF(AND(F17&gt;6,F17&lt;=9),15,IF(AND(F17&gt;9,F17&lt;=12),18,IF(AND(F17&gt;12,F17&lt;=20),25,IF(AND(F17&gt;20),30,)))))))</f>
        <v>12</v>
      </c>
    </row>
    <row r="18" spans="1:24" ht="15" x14ac:dyDescent="0.25">
      <c r="A18" s="22" t="s">
        <v>39</v>
      </c>
      <c r="B18" s="27" t="s">
        <v>23</v>
      </c>
      <c r="C18" s="29">
        <v>25.2</v>
      </c>
      <c r="D18" s="22">
        <v>162</v>
      </c>
      <c r="E18" s="7">
        <v>101</v>
      </c>
      <c r="F18" s="2">
        <f t="shared" si="0"/>
        <v>4.0079365079365079</v>
      </c>
      <c r="G18" s="32">
        <v>16</v>
      </c>
      <c r="H18" s="24">
        <f t="shared" si="1"/>
        <v>9.8765432098765427</v>
      </c>
      <c r="I18" s="21">
        <v>1</v>
      </c>
      <c r="J18" s="21">
        <v>10</v>
      </c>
      <c r="K18" s="21">
        <v>5</v>
      </c>
      <c r="L18" s="33">
        <v>11</v>
      </c>
      <c r="M18" s="21" t="s">
        <v>39</v>
      </c>
      <c r="N18" s="21">
        <v>6</v>
      </c>
      <c r="O18" s="21">
        <v>5</v>
      </c>
      <c r="P18" s="32">
        <f t="shared" si="2"/>
        <v>68.75</v>
      </c>
      <c r="Q18" s="32">
        <f t="shared" si="3"/>
        <v>12.12</v>
      </c>
      <c r="R18" s="33">
        <f t="shared" si="4"/>
        <v>12</v>
      </c>
      <c r="S18" s="21">
        <v>12</v>
      </c>
      <c r="T18" s="21">
        <f t="shared" si="5"/>
        <v>11.881188118811881</v>
      </c>
      <c r="U18" s="21">
        <v>1</v>
      </c>
      <c r="V18" s="21">
        <v>7</v>
      </c>
      <c r="W18" s="21">
        <v>4</v>
      </c>
      <c r="X18" s="17">
        <f t="shared" si="6"/>
        <v>12</v>
      </c>
    </row>
    <row r="19" spans="1:24" ht="15" x14ac:dyDescent="0.25">
      <c r="A19" s="22" t="str">
        <f>[1]Лист1!B15</f>
        <v>2</v>
      </c>
      <c r="B19" s="26" t="str">
        <f>[1]Лист1!C15</f>
        <v>Барышский</v>
      </c>
      <c r="C19" s="29" t="s">
        <v>39</v>
      </c>
      <c r="D19" s="22" t="s">
        <v>39</v>
      </c>
      <c r="E19" s="7" t="s">
        <v>39</v>
      </c>
      <c r="F19" s="2" t="s">
        <v>39</v>
      </c>
      <c r="G19" s="32" t="s">
        <v>39</v>
      </c>
      <c r="H19" s="24" t="s">
        <v>39</v>
      </c>
      <c r="I19" s="21"/>
      <c r="J19" s="21"/>
      <c r="K19" s="21"/>
      <c r="L19" s="33" t="s">
        <v>39</v>
      </c>
      <c r="M19" s="21"/>
      <c r="N19" s="21"/>
      <c r="O19" s="21"/>
      <c r="P19" s="32" t="s">
        <v>39</v>
      </c>
      <c r="Q19" s="32" t="s">
        <v>39</v>
      </c>
      <c r="R19" s="33" t="s">
        <v>39</v>
      </c>
      <c r="S19" s="21" t="s">
        <v>39</v>
      </c>
      <c r="T19" s="21" t="s">
        <v>39</v>
      </c>
      <c r="U19" s="21"/>
      <c r="V19" s="21"/>
      <c r="W19" s="21"/>
      <c r="X19" s="17">
        <f t="shared" si="6"/>
        <v>30</v>
      </c>
    </row>
    <row r="20" spans="1:24" ht="15" x14ac:dyDescent="0.25">
      <c r="A20" s="22" t="s">
        <v>39</v>
      </c>
      <c r="B20" s="27" t="s">
        <v>24</v>
      </c>
      <c r="C20" s="29">
        <v>12.4</v>
      </c>
      <c r="D20" s="22">
        <v>69</v>
      </c>
      <c r="E20" s="7">
        <v>105</v>
      </c>
      <c r="F20" s="2">
        <f t="shared" si="0"/>
        <v>8.4677419354838701</v>
      </c>
      <c r="G20" s="32">
        <v>8</v>
      </c>
      <c r="H20" s="24">
        <f t="shared" si="1"/>
        <v>11.594202898550725</v>
      </c>
      <c r="I20" s="21">
        <v>1</v>
      </c>
      <c r="J20" s="21">
        <v>4</v>
      </c>
      <c r="K20" s="21">
        <v>3</v>
      </c>
      <c r="L20" s="33">
        <v>6</v>
      </c>
      <c r="M20" s="21" t="s">
        <v>39</v>
      </c>
      <c r="N20" s="21">
        <v>3</v>
      </c>
      <c r="O20" s="21">
        <v>3</v>
      </c>
      <c r="P20" s="32">
        <f t="shared" si="2"/>
        <v>75</v>
      </c>
      <c r="Q20" s="32">
        <f t="shared" si="3"/>
        <v>15.75</v>
      </c>
      <c r="R20" s="33">
        <f t="shared" si="4"/>
        <v>15</v>
      </c>
      <c r="S20" s="21">
        <v>15</v>
      </c>
      <c r="T20" s="21">
        <f t="shared" si="5"/>
        <v>14.285714285714285</v>
      </c>
      <c r="U20" s="21">
        <v>2</v>
      </c>
      <c r="V20" s="21">
        <v>8</v>
      </c>
      <c r="W20" s="21">
        <v>5</v>
      </c>
      <c r="X20" s="17">
        <f t="shared" si="6"/>
        <v>15</v>
      </c>
    </row>
    <row r="21" spans="1:24" ht="15" x14ac:dyDescent="0.25">
      <c r="A21" s="22" t="s">
        <v>39</v>
      </c>
      <c r="B21" s="27" t="s">
        <v>127</v>
      </c>
      <c r="C21" s="29">
        <v>158.5</v>
      </c>
      <c r="D21" s="22">
        <v>483</v>
      </c>
      <c r="E21" s="7">
        <v>512</v>
      </c>
      <c r="F21" s="2">
        <f t="shared" si="0"/>
        <v>3.2302839116719242</v>
      </c>
      <c r="G21" s="32">
        <v>50</v>
      </c>
      <c r="H21" s="24">
        <f t="shared" si="1"/>
        <v>10.351966873706004</v>
      </c>
      <c r="I21" s="21">
        <v>3</v>
      </c>
      <c r="J21" s="21">
        <v>32</v>
      </c>
      <c r="K21" s="21">
        <v>15</v>
      </c>
      <c r="L21" s="33">
        <v>41</v>
      </c>
      <c r="M21" s="21" t="s">
        <v>39</v>
      </c>
      <c r="N21" s="21">
        <v>28</v>
      </c>
      <c r="O21" s="21">
        <v>13</v>
      </c>
      <c r="P21" s="32">
        <f t="shared" si="2"/>
        <v>82</v>
      </c>
      <c r="Q21" s="32">
        <f t="shared" si="3"/>
        <v>61.44</v>
      </c>
      <c r="R21" s="33">
        <f t="shared" si="4"/>
        <v>12</v>
      </c>
      <c r="S21" s="21">
        <v>50</v>
      </c>
      <c r="T21" s="21">
        <f t="shared" si="5"/>
        <v>9.765625</v>
      </c>
      <c r="U21" s="21">
        <v>1</v>
      </c>
      <c r="V21" s="21">
        <v>34</v>
      </c>
      <c r="W21" s="21">
        <v>15</v>
      </c>
      <c r="X21" s="17">
        <f t="shared" si="6"/>
        <v>12</v>
      </c>
    </row>
    <row r="22" spans="1:24" s="9" customFormat="1" ht="15" x14ac:dyDescent="0.25">
      <c r="A22" s="22" t="str">
        <f>[1]Лист1!B20</f>
        <v>3</v>
      </c>
      <c r="B22" s="26" t="str">
        <f>[1]Лист1!C20</f>
        <v>Вешкаймский</v>
      </c>
      <c r="C22" s="29" t="s">
        <v>39</v>
      </c>
      <c r="D22" s="22" t="s">
        <v>39</v>
      </c>
      <c r="E22" s="11" t="s">
        <v>39</v>
      </c>
      <c r="F22" s="2" t="s">
        <v>39</v>
      </c>
      <c r="G22" s="32" t="s">
        <v>39</v>
      </c>
      <c r="H22" s="24" t="s">
        <v>39</v>
      </c>
      <c r="I22" s="21"/>
      <c r="J22" s="21"/>
      <c r="K22" s="21"/>
      <c r="L22" s="33" t="s">
        <v>39</v>
      </c>
      <c r="M22" s="21"/>
      <c r="N22" s="21"/>
      <c r="O22" s="21"/>
      <c r="P22" s="32" t="s">
        <v>39</v>
      </c>
      <c r="Q22" s="32" t="s">
        <v>39</v>
      </c>
      <c r="R22" s="33" t="s">
        <v>39</v>
      </c>
      <c r="S22" s="21" t="s">
        <v>39</v>
      </c>
      <c r="T22" s="21" t="s">
        <v>39</v>
      </c>
      <c r="U22" s="21"/>
      <c r="V22" s="21"/>
      <c r="W22" s="21"/>
      <c r="X22" s="17">
        <f t="shared" si="6"/>
        <v>30</v>
      </c>
    </row>
    <row r="23" spans="1:24" ht="30" x14ac:dyDescent="0.25">
      <c r="A23" s="22" t="s">
        <v>39</v>
      </c>
      <c r="B23" s="38" t="s">
        <v>128</v>
      </c>
      <c r="C23" s="29">
        <v>92.21</v>
      </c>
      <c r="D23" s="22">
        <v>373</v>
      </c>
      <c r="E23" s="7">
        <v>376</v>
      </c>
      <c r="F23" s="2">
        <f t="shared" si="0"/>
        <v>4.0776488450276549</v>
      </c>
      <c r="G23" s="32">
        <v>44</v>
      </c>
      <c r="H23" s="24">
        <f t="shared" si="1"/>
        <v>11.796246648793566</v>
      </c>
      <c r="I23" s="21">
        <v>6</v>
      </c>
      <c r="J23" s="21">
        <v>24</v>
      </c>
      <c r="K23" s="21">
        <v>14</v>
      </c>
      <c r="L23" s="33">
        <v>42</v>
      </c>
      <c r="M23" s="21">
        <v>4</v>
      </c>
      <c r="N23" s="21">
        <v>24</v>
      </c>
      <c r="O23" s="21">
        <v>14</v>
      </c>
      <c r="P23" s="32">
        <f t="shared" si="2"/>
        <v>95.454545454545453</v>
      </c>
      <c r="Q23" s="32">
        <f t="shared" si="3"/>
        <v>45.12</v>
      </c>
      <c r="R23" s="33">
        <f t="shared" si="4"/>
        <v>11.999999999999998</v>
      </c>
      <c r="S23" s="21">
        <v>45</v>
      </c>
      <c r="T23" s="21">
        <f t="shared" si="5"/>
        <v>11.968085106382979</v>
      </c>
      <c r="U23" s="21">
        <v>6</v>
      </c>
      <c r="V23" s="21">
        <v>25</v>
      </c>
      <c r="W23" s="21">
        <v>14</v>
      </c>
      <c r="X23" s="17">
        <f t="shared" si="6"/>
        <v>12</v>
      </c>
    </row>
    <row r="24" spans="1:24" ht="30" x14ac:dyDescent="0.25">
      <c r="A24" s="22" t="s">
        <v>39</v>
      </c>
      <c r="B24" s="38" t="s">
        <v>129</v>
      </c>
      <c r="C24" s="29">
        <v>46.65</v>
      </c>
      <c r="D24" s="22">
        <v>129</v>
      </c>
      <c r="E24" s="7">
        <v>126</v>
      </c>
      <c r="F24" s="2">
        <f t="shared" ref="F24" si="7">E24/C24</f>
        <v>2.7009646302250805</v>
      </c>
      <c r="G24" s="32">
        <v>10</v>
      </c>
      <c r="H24" s="24">
        <f t="shared" ref="H24" si="8">IF(D24=0, 0,100/D24*G24)</f>
        <v>7.7519379844961245</v>
      </c>
      <c r="I24" s="21" t="s">
        <v>39</v>
      </c>
      <c r="J24" s="21">
        <v>7</v>
      </c>
      <c r="K24" s="21">
        <v>3</v>
      </c>
      <c r="L24" s="33">
        <v>10</v>
      </c>
      <c r="M24" s="21" t="s">
        <v>39</v>
      </c>
      <c r="N24" s="21">
        <v>7</v>
      </c>
      <c r="O24" s="21">
        <v>3</v>
      </c>
      <c r="P24" s="32">
        <f t="shared" si="2"/>
        <v>100</v>
      </c>
      <c r="Q24" s="32">
        <f t="shared" ref="Q24" si="9">E24*X24/100</f>
        <v>10.08</v>
      </c>
      <c r="R24" s="33">
        <f t="shared" ref="R24" si="10">IF(E24=0, 0,100/E24*Q24)</f>
        <v>8</v>
      </c>
      <c r="S24" s="21">
        <v>10</v>
      </c>
      <c r="T24" s="21">
        <f t="shared" ref="T24" si="11">IF(E24=0, 0,100/E24*S24)</f>
        <v>7.9365079365079358</v>
      </c>
      <c r="U24" s="21"/>
      <c r="V24" s="21">
        <v>7</v>
      </c>
      <c r="W24" s="21">
        <v>3</v>
      </c>
      <c r="X24" s="17">
        <f t="shared" ref="X24" si="12">IF(AND(F24&lt;=1),5,IF(AND(F24&gt;1,F24&lt;=3),8,IF(AND(F24&gt;3,F24&lt;=6),12,IF(AND(F24&gt;6,F24&lt;=9),15,IF(AND(F24&gt;9,F24&lt;=12),18,IF(AND(F24&gt;12,F24&lt;=20),25,IF(AND(F24&gt;20),30,)))))))</f>
        <v>8</v>
      </c>
    </row>
    <row r="25" spans="1:24" ht="15" x14ac:dyDescent="0.25">
      <c r="A25" s="22" t="str">
        <f>[1]Лист1!B22</f>
        <v>4</v>
      </c>
      <c r="B25" s="26" t="str">
        <f>[1]Лист1!C22</f>
        <v>Инзенский</v>
      </c>
      <c r="C25" s="29" t="s">
        <v>39</v>
      </c>
      <c r="D25" s="22" t="s">
        <v>39</v>
      </c>
      <c r="E25" s="7" t="s">
        <v>39</v>
      </c>
      <c r="F25" s="2" t="s">
        <v>39</v>
      </c>
      <c r="G25" s="32" t="s">
        <v>39</v>
      </c>
      <c r="H25" s="24" t="s">
        <v>39</v>
      </c>
      <c r="I25" s="21"/>
      <c r="J25" s="21"/>
      <c r="K25" s="21"/>
      <c r="L25" s="33" t="s">
        <v>39</v>
      </c>
      <c r="M25" s="21"/>
      <c r="N25" s="21"/>
      <c r="O25" s="21"/>
      <c r="P25" s="32" t="s">
        <v>39</v>
      </c>
      <c r="Q25" s="32" t="s">
        <v>39</v>
      </c>
      <c r="R25" s="33" t="s">
        <v>39</v>
      </c>
      <c r="S25" s="21" t="s">
        <v>39</v>
      </c>
      <c r="T25" s="21" t="s">
        <v>39</v>
      </c>
      <c r="U25" s="21"/>
      <c r="V25" s="21"/>
      <c r="W25" s="21"/>
      <c r="X25" s="17">
        <f t="shared" si="6"/>
        <v>30</v>
      </c>
    </row>
    <row r="26" spans="1:24" ht="15" x14ac:dyDescent="0.25">
      <c r="A26" s="22" t="s">
        <v>39</v>
      </c>
      <c r="B26" s="27" t="s">
        <v>147</v>
      </c>
      <c r="C26" s="29">
        <v>9.1</v>
      </c>
      <c r="D26" s="22">
        <v>46</v>
      </c>
      <c r="E26" s="7">
        <v>56</v>
      </c>
      <c r="F26" s="2">
        <f t="shared" si="0"/>
        <v>6.1538461538461542</v>
      </c>
      <c r="G26" s="32">
        <v>5</v>
      </c>
      <c r="H26" s="24">
        <f t="shared" si="1"/>
        <v>10.869565217391305</v>
      </c>
      <c r="I26" s="21" t="s">
        <v>39</v>
      </c>
      <c r="J26" s="21">
        <v>3</v>
      </c>
      <c r="K26" s="21">
        <v>2</v>
      </c>
      <c r="L26" s="33">
        <v>4</v>
      </c>
      <c r="M26" s="21" t="s">
        <v>39</v>
      </c>
      <c r="N26" s="21">
        <v>2</v>
      </c>
      <c r="O26" s="21">
        <v>2</v>
      </c>
      <c r="P26" s="32">
        <f t="shared" si="2"/>
        <v>80</v>
      </c>
      <c r="Q26" s="32">
        <f t="shared" si="3"/>
        <v>8.4</v>
      </c>
      <c r="R26" s="33">
        <f t="shared" si="4"/>
        <v>15.000000000000002</v>
      </c>
      <c r="S26" s="21">
        <v>8</v>
      </c>
      <c r="T26" s="21">
        <f t="shared" si="5"/>
        <v>14.285714285714286</v>
      </c>
      <c r="U26" s="21">
        <v>1</v>
      </c>
      <c r="V26" s="21">
        <v>4</v>
      </c>
      <c r="W26" s="21">
        <v>3</v>
      </c>
      <c r="X26" s="17">
        <f t="shared" si="6"/>
        <v>15</v>
      </c>
    </row>
    <row r="27" spans="1:24" ht="15" x14ac:dyDescent="0.25">
      <c r="A27" s="22" t="s">
        <v>39</v>
      </c>
      <c r="B27" s="27" t="s">
        <v>130</v>
      </c>
      <c r="C27" s="29">
        <v>24.2</v>
      </c>
      <c r="D27" s="22">
        <v>136</v>
      </c>
      <c r="E27" s="7">
        <v>181</v>
      </c>
      <c r="F27" s="2">
        <f t="shared" si="0"/>
        <v>7.4793388429752072</v>
      </c>
      <c r="G27" s="32">
        <v>15</v>
      </c>
      <c r="H27" s="24">
        <f t="shared" si="1"/>
        <v>11.029411764705884</v>
      </c>
      <c r="I27" s="21">
        <v>2</v>
      </c>
      <c r="J27" s="21">
        <v>5</v>
      </c>
      <c r="K27" s="21">
        <v>8</v>
      </c>
      <c r="L27" s="33">
        <v>15</v>
      </c>
      <c r="M27" s="21">
        <v>2</v>
      </c>
      <c r="N27" s="21">
        <v>5</v>
      </c>
      <c r="O27" s="21">
        <v>8</v>
      </c>
      <c r="P27" s="32">
        <f t="shared" si="2"/>
        <v>100</v>
      </c>
      <c r="Q27" s="32">
        <f t="shared" si="3"/>
        <v>27.15</v>
      </c>
      <c r="R27" s="33">
        <f t="shared" si="4"/>
        <v>15</v>
      </c>
      <c r="S27" s="21">
        <v>22</v>
      </c>
      <c r="T27" s="21">
        <f t="shared" si="5"/>
        <v>12.154696132596685</v>
      </c>
      <c r="U27" s="21">
        <v>2</v>
      </c>
      <c r="V27" s="21">
        <v>13</v>
      </c>
      <c r="W27" s="21">
        <v>7</v>
      </c>
      <c r="X27" s="17">
        <f t="shared" si="6"/>
        <v>15</v>
      </c>
    </row>
    <row r="28" spans="1:24" ht="30" x14ac:dyDescent="0.25">
      <c r="A28" s="22" t="s">
        <v>39</v>
      </c>
      <c r="B28" s="38" t="s">
        <v>131</v>
      </c>
      <c r="C28" s="29">
        <v>98.491</v>
      </c>
      <c r="D28" s="22">
        <v>342</v>
      </c>
      <c r="E28" s="7">
        <v>352</v>
      </c>
      <c r="F28" s="2">
        <f t="shared" si="0"/>
        <v>3.5739306129494066</v>
      </c>
      <c r="G28" s="32">
        <v>41</v>
      </c>
      <c r="H28" s="24">
        <f t="shared" si="1"/>
        <v>11.988304093567251</v>
      </c>
      <c r="I28" s="21">
        <v>6</v>
      </c>
      <c r="J28" s="21">
        <v>22</v>
      </c>
      <c r="K28" s="21">
        <v>13</v>
      </c>
      <c r="L28" s="33">
        <v>25</v>
      </c>
      <c r="M28" s="21" t="s">
        <v>39</v>
      </c>
      <c r="N28" s="21">
        <v>18</v>
      </c>
      <c r="O28" s="21">
        <v>7</v>
      </c>
      <c r="P28" s="32">
        <f t="shared" si="2"/>
        <v>60.975609756097562</v>
      </c>
      <c r="Q28" s="32">
        <f t="shared" si="3"/>
        <v>42.24</v>
      </c>
      <c r="R28" s="33">
        <f t="shared" si="4"/>
        <v>12.000000000000002</v>
      </c>
      <c r="S28" s="21">
        <v>42</v>
      </c>
      <c r="T28" s="21">
        <f t="shared" si="5"/>
        <v>11.931818181818183</v>
      </c>
      <c r="U28" s="21">
        <v>6</v>
      </c>
      <c r="V28" s="21">
        <v>23</v>
      </c>
      <c r="W28" s="21">
        <v>13</v>
      </c>
      <c r="X28" s="17">
        <f t="shared" si="6"/>
        <v>12</v>
      </c>
    </row>
    <row r="29" spans="1:24" ht="30" x14ac:dyDescent="0.25">
      <c r="A29" s="22" t="s">
        <v>39</v>
      </c>
      <c r="B29" s="38" t="s">
        <v>132</v>
      </c>
      <c r="C29" s="29">
        <v>43.7</v>
      </c>
      <c r="D29" s="22">
        <v>128</v>
      </c>
      <c r="E29" s="7">
        <v>134</v>
      </c>
      <c r="F29" s="2">
        <f t="shared" ref="F29" si="13">E29/C29</f>
        <v>3.0663615560640731</v>
      </c>
      <c r="G29" s="32">
        <v>10</v>
      </c>
      <c r="H29" s="24">
        <f t="shared" si="1"/>
        <v>7.8125</v>
      </c>
      <c r="I29" s="21">
        <v>1</v>
      </c>
      <c r="J29" s="21">
        <v>3</v>
      </c>
      <c r="K29" s="21">
        <v>6</v>
      </c>
      <c r="L29" s="33">
        <v>4</v>
      </c>
      <c r="M29" s="21">
        <v>1</v>
      </c>
      <c r="N29" s="21">
        <v>3</v>
      </c>
      <c r="O29" s="21" t="s">
        <v>39</v>
      </c>
      <c r="P29" s="32">
        <f t="shared" si="2"/>
        <v>40</v>
      </c>
      <c r="Q29" s="32">
        <f t="shared" ref="Q29" si="14">E29*X29/100</f>
        <v>16.079999999999998</v>
      </c>
      <c r="R29" s="33">
        <f t="shared" ref="R29" si="15">IF(E29=0, 0,100/E29*Q29)</f>
        <v>12</v>
      </c>
      <c r="S29" s="21">
        <v>16</v>
      </c>
      <c r="T29" s="21">
        <f t="shared" ref="T29" si="16">IF(E29=0, 0,100/E29*S29)</f>
        <v>11.940298507462687</v>
      </c>
      <c r="U29" s="21">
        <v>2</v>
      </c>
      <c r="V29" s="21">
        <v>9</v>
      </c>
      <c r="W29" s="21">
        <v>5</v>
      </c>
      <c r="X29" s="17">
        <f t="shared" ref="X29" si="17">IF(AND(F29&lt;=1),5,IF(AND(F29&gt;1,F29&lt;=3),8,IF(AND(F29&gt;3,F29&lt;=6),12,IF(AND(F29&gt;6,F29&lt;=9),15,IF(AND(F29&gt;9,F29&lt;=12),18,IF(AND(F29&gt;12,F29&lt;=20),25,IF(AND(F29&gt;20),30,)))))))</f>
        <v>12</v>
      </c>
    </row>
    <row r="30" spans="1:24" ht="15" x14ac:dyDescent="0.25">
      <c r="A30" s="22" t="str">
        <f>[1]Лист1!B26</f>
        <v>5</v>
      </c>
      <c r="B30" s="26" t="str">
        <f>[1]Лист1!C26</f>
        <v>Карсунский</v>
      </c>
      <c r="C30" s="29" t="s">
        <v>39</v>
      </c>
      <c r="D30" s="22" t="s">
        <v>39</v>
      </c>
      <c r="E30" s="7" t="s">
        <v>39</v>
      </c>
      <c r="F30" s="2" t="s">
        <v>39</v>
      </c>
      <c r="G30" s="32" t="s">
        <v>39</v>
      </c>
      <c r="H30" s="24" t="s">
        <v>39</v>
      </c>
      <c r="I30" s="21"/>
      <c r="J30" s="21"/>
      <c r="K30" s="21"/>
      <c r="L30" s="33" t="s">
        <v>39</v>
      </c>
      <c r="M30" s="21"/>
      <c r="N30" s="21"/>
      <c r="O30" s="21"/>
      <c r="P30" s="32" t="s">
        <v>39</v>
      </c>
      <c r="Q30" s="32" t="s">
        <v>39</v>
      </c>
      <c r="R30" s="33" t="s">
        <v>39</v>
      </c>
      <c r="S30" s="21" t="s">
        <v>39</v>
      </c>
      <c r="T30" s="21" t="s">
        <v>39</v>
      </c>
      <c r="U30" s="21"/>
      <c r="V30" s="21"/>
      <c r="W30" s="21"/>
      <c r="X30" s="17">
        <f t="shared" si="6"/>
        <v>30</v>
      </c>
    </row>
    <row r="31" spans="1:24" ht="15" x14ac:dyDescent="0.25">
      <c r="A31" s="22" t="s">
        <v>39</v>
      </c>
      <c r="B31" s="27" t="s">
        <v>133</v>
      </c>
      <c r="C31" s="29">
        <v>129.69999999999999</v>
      </c>
      <c r="D31" s="22">
        <v>442</v>
      </c>
      <c r="E31" s="7">
        <v>471</v>
      </c>
      <c r="F31" s="2">
        <f t="shared" si="0"/>
        <v>3.6314572089437167</v>
      </c>
      <c r="G31" s="32">
        <v>45</v>
      </c>
      <c r="H31" s="24">
        <f t="shared" si="1"/>
        <v>10.180995475113122</v>
      </c>
      <c r="I31" s="21">
        <v>3</v>
      </c>
      <c r="J31" s="21">
        <v>28</v>
      </c>
      <c r="K31" s="21">
        <v>14</v>
      </c>
      <c r="L31" s="33">
        <v>32</v>
      </c>
      <c r="M31" s="21"/>
      <c r="N31" s="21">
        <v>24</v>
      </c>
      <c r="O31" s="21">
        <v>8</v>
      </c>
      <c r="P31" s="32">
        <f t="shared" si="2"/>
        <v>71.111111111111114</v>
      </c>
      <c r="Q31" s="32">
        <f t="shared" si="3"/>
        <v>56.52</v>
      </c>
      <c r="R31" s="33">
        <f t="shared" si="4"/>
        <v>12.000000000000002</v>
      </c>
      <c r="S31" s="21">
        <v>45</v>
      </c>
      <c r="T31" s="21">
        <f t="shared" si="5"/>
        <v>9.5541401273885356</v>
      </c>
      <c r="U31" s="21">
        <v>3</v>
      </c>
      <c r="V31" s="21">
        <v>28</v>
      </c>
      <c r="W31" s="21">
        <v>14</v>
      </c>
      <c r="X31" s="17">
        <f t="shared" si="6"/>
        <v>12</v>
      </c>
    </row>
    <row r="32" spans="1:24" ht="15" x14ac:dyDescent="0.25">
      <c r="A32" s="22" t="str">
        <f>[1]Лист1!B28</f>
        <v>6</v>
      </c>
      <c r="B32" s="26" t="str">
        <f>[1]Лист1!C28</f>
        <v>Кузоватовский</v>
      </c>
      <c r="C32" s="29" t="s">
        <v>39</v>
      </c>
      <c r="D32" s="22" t="s">
        <v>39</v>
      </c>
      <c r="E32" s="7" t="s">
        <v>39</v>
      </c>
      <c r="F32" s="2"/>
      <c r="G32" s="32"/>
      <c r="H32" s="24"/>
      <c r="I32" s="21"/>
      <c r="J32" s="21"/>
      <c r="K32" s="21"/>
      <c r="L32" s="33"/>
      <c r="M32" s="21"/>
      <c r="N32" s="21"/>
      <c r="O32" s="21"/>
      <c r="P32" s="32"/>
      <c r="Q32" s="32"/>
      <c r="R32" s="33"/>
      <c r="S32" s="21"/>
      <c r="T32" s="21"/>
      <c r="U32" s="21"/>
      <c r="V32" s="21"/>
      <c r="W32" s="21"/>
      <c r="X32" s="17">
        <f t="shared" si="6"/>
        <v>5</v>
      </c>
    </row>
    <row r="33" spans="1:24" ht="15" x14ac:dyDescent="0.25">
      <c r="A33" s="22" t="s">
        <v>39</v>
      </c>
      <c r="B33" s="27" t="s">
        <v>134</v>
      </c>
      <c r="C33" s="29">
        <v>65.2</v>
      </c>
      <c r="D33" s="22">
        <v>356</v>
      </c>
      <c r="E33" s="7">
        <v>354</v>
      </c>
      <c r="F33" s="2">
        <f t="shared" si="0"/>
        <v>5.4294478527607364</v>
      </c>
      <c r="G33" s="32">
        <v>35</v>
      </c>
      <c r="H33" s="24">
        <f t="shared" si="1"/>
        <v>9.8314606741573041</v>
      </c>
      <c r="I33" s="21">
        <v>5</v>
      </c>
      <c r="J33" s="21">
        <v>19</v>
      </c>
      <c r="K33" s="21">
        <v>11</v>
      </c>
      <c r="L33" s="33">
        <f t="shared" ref="L33:L74" si="18">M33+N33+O33</f>
        <v>35</v>
      </c>
      <c r="M33" s="21">
        <v>5</v>
      </c>
      <c r="N33" s="21">
        <v>19</v>
      </c>
      <c r="O33" s="21">
        <v>11</v>
      </c>
      <c r="P33" s="32">
        <f t="shared" si="2"/>
        <v>100</v>
      </c>
      <c r="Q33" s="32">
        <f t="shared" si="3"/>
        <v>42.48</v>
      </c>
      <c r="R33" s="33">
        <f t="shared" si="4"/>
        <v>12</v>
      </c>
      <c r="S33" s="21">
        <v>35</v>
      </c>
      <c r="T33" s="21">
        <f t="shared" si="5"/>
        <v>9.8870056497175138</v>
      </c>
      <c r="U33" s="21">
        <v>5</v>
      </c>
      <c r="V33" s="21">
        <v>19</v>
      </c>
      <c r="W33" s="21">
        <v>11</v>
      </c>
      <c r="X33" s="17">
        <f t="shared" si="6"/>
        <v>12</v>
      </c>
    </row>
    <row r="34" spans="1:24" ht="15" x14ac:dyDescent="0.25">
      <c r="A34" s="22" t="s">
        <v>39</v>
      </c>
      <c r="B34" s="27" t="str">
        <f>[1]Лист1!C30</f>
        <v>ООО СОК "Магнум"</v>
      </c>
      <c r="C34" s="29">
        <v>55.1</v>
      </c>
      <c r="D34" s="22">
        <v>267</v>
      </c>
      <c r="E34" s="7">
        <v>263</v>
      </c>
      <c r="F34" s="2">
        <f t="shared" si="0"/>
        <v>4.7731397459165157</v>
      </c>
      <c r="G34" s="32">
        <v>20</v>
      </c>
      <c r="H34" s="24">
        <f t="shared" si="1"/>
        <v>7.4906367041198507</v>
      </c>
      <c r="I34" s="21">
        <v>2</v>
      </c>
      <c r="J34" s="21">
        <v>12</v>
      </c>
      <c r="K34" s="21">
        <v>6</v>
      </c>
      <c r="L34" s="33">
        <v>20</v>
      </c>
      <c r="M34" s="21">
        <v>2</v>
      </c>
      <c r="N34" s="21">
        <v>12</v>
      </c>
      <c r="O34" s="21">
        <v>6</v>
      </c>
      <c r="P34" s="32">
        <f t="shared" si="2"/>
        <v>100</v>
      </c>
      <c r="Q34" s="32">
        <f t="shared" si="3"/>
        <v>31.56</v>
      </c>
      <c r="R34" s="33">
        <f t="shared" si="4"/>
        <v>11.999999999999998</v>
      </c>
      <c r="S34" s="21">
        <v>20</v>
      </c>
      <c r="T34" s="21">
        <f t="shared" si="5"/>
        <v>7.6045627376425848</v>
      </c>
      <c r="U34" s="21">
        <v>2</v>
      </c>
      <c r="V34" s="21">
        <v>12</v>
      </c>
      <c r="W34" s="21">
        <v>6</v>
      </c>
      <c r="X34" s="17">
        <f t="shared" si="6"/>
        <v>12</v>
      </c>
    </row>
    <row r="35" spans="1:24" ht="30" x14ac:dyDescent="0.25">
      <c r="A35" s="22" t="s">
        <v>39</v>
      </c>
      <c r="B35" s="38" t="s">
        <v>135</v>
      </c>
      <c r="C35" s="29">
        <v>47.18</v>
      </c>
      <c r="D35" s="22">
        <v>238</v>
      </c>
      <c r="E35" s="7">
        <v>236</v>
      </c>
      <c r="F35" s="2">
        <f t="shared" si="0"/>
        <v>5.0021195421788898</v>
      </c>
      <c r="G35" s="32">
        <v>28</v>
      </c>
      <c r="H35" s="24">
        <f t="shared" si="1"/>
        <v>11.764705882352942</v>
      </c>
      <c r="I35" s="21">
        <v>4</v>
      </c>
      <c r="J35" s="21">
        <v>15</v>
      </c>
      <c r="K35" s="21">
        <v>9</v>
      </c>
      <c r="L35" s="33">
        <v>21</v>
      </c>
      <c r="M35" s="21" t="s">
        <v>39</v>
      </c>
      <c r="N35" s="21">
        <v>15</v>
      </c>
      <c r="O35" s="21">
        <v>6</v>
      </c>
      <c r="P35" s="32">
        <f t="shared" si="2"/>
        <v>75</v>
      </c>
      <c r="Q35" s="32">
        <f t="shared" si="3"/>
        <v>28.32</v>
      </c>
      <c r="R35" s="33">
        <f t="shared" si="4"/>
        <v>12</v>
      </c>
      <c r="S35" s="21">
        <v>28</v>
      </c>
      <c r="T35" s="21">
        <f t="shared" si="5"/>
        <v>11.864406779661017</v>
      </c>
      <c r="U35" s="21">
        <v>4</v>
      </c>
      <c r="V35" s="21">
        <v>15</v>
      </c>
      <c r="W35" s="21">
        <v>9</v>
      </c>
      <c r="X35" s="17">
        <f t="shared" si="6"/>
        <v>12</v>
      </c>
    </row>
    <row r="36" spans="1:24" ht="30" x14ac:dyDescent="0.25">
      <c r="A36" s="22" t="s">
        <v>39</v>
      </c>
      <c r="B36" s="38" t="s">
        <v>136</v>
      </c>
      <c r="C36" s="29">
        <v>39.700000000000003</v>
      </c>
      <c r="D36" s="22">
        <v>131</v>
      </c>
      <c r="E36" s="7">
        <v>101</v>
      </c>
      <c r="F36" s="2">
        <f t="shared" ref="F36" si="19">E36/C36</f>
        <v>2.5440806045340048</v>
      </c>
      <c r="G36" s="32">
        <v>15</v>
      </c>
      <c r="H36" s="24">
        <f t="shared" si="1"/>
        <v>11.450381679389313</v>
      </c>
      <c r="I36" s="21">
        <v>2</v>
      </c>
      <c r="J36" s="21">
        <v>8</v>
      </c>
      <c r="K36" s="21">
        <v>5</v>
      </c>
      <c r="L36" s="33">
        <v>11</v>
      </c>
      <c r="M36" s="21" t="s">
        <v>39</v>
      </c>
      <c r="N36" s="21">
        <v>6</v>
      </c>
      <c r="O36" s="21">
        <v>5</v>
      </c>
      <c r="P36" s="32">
        <f t="shared" si="2"/>
        <v>73.333333333333329</v>
      </c>
      <c r="Q36" s="32">
        <f t="shared" ref="Q36" si="20">E36*X36/100</f>
        <v>8.08</v>
      </c>
      <c r="R36" s="33">
        <f t="shared" ref="R36" si="21">IF(E36=0, 0,100/E36*Q36)</f>
        <v>8</v>
      </c>
      <c r="S36" s="21">
        <v>8</v>
      </c>
      <c r="T36" s="21">
        <f t="shared" ref="T36" si="22">IF(E36=0, 0,100/E36*S36)</f>
        <v>7.9207920792079207</v>
      </c>
      <c r="U36" s="21">
        <v>1</v>
      </c>
      <c r="V36" s="21">
        <v>4</v>
      </c>
      <c r="W36" s="21">
        <v>3</v>
      </c>
      <c r="X36" s="17">
        <f t="shared" ref="X36" si="23">IF(AND(F36&lt;=1),5,IF(AND(F36&gt;1,F36&lt;=3),8,IF(AND(F36&gt;3,F36&lt;=6),12,IF(AND(F36&gt;6,F36&lt;=9),15,IF(AND(F36&gt;9,F36&lt;=12),18,IF(AND(F36&gt;12,F36&lt;=20),25,IF(AND(F36&gt;20),30,)))))))</f>
        <v>8</v>
      </c>
    </row>
    <row r="37" spans="1:24" ht="15" x14ac:dyDescent="0.25">
      <c r="A37" s="22" t="str">
        <f>[1]Лист1!B32</f>
        <v>7</v>
      </c>
      <c r="B37" s="26" t="str">
        <f>[1]Лист1!C32</f>
        <v>Майнский</v>
      </c>
      <c r="C37" s="29" t="s">
        <v>39</v>
      </c>
      <c r="D37" s="22" t="s">
        <v>39</v>
      </c>
      <c r="E37" s="7" t="s">
        <v>39</v>
      </c>
      <c r="F37" s="2"/>
      <c r="G37" s="32"/>
      <c r="H37" s="24"/>
      <c r="I37" s="21"/>
      <c r="J37" s="21"/>
      <c r="K37" s="21"/>
      <c r="L37" s="33"/>
      <c r="M37" s="21"/>
      <c r="N37" s="21"/>
      <c r="O37" s="21"/>
      <c r="P37" s="32"/>
      <c r="Q37" s="32"/>
      <c r="R37" s="33"/>
      <c r="S37" s="21"/>
      <c r="T37" s="21"/>
      <c r="U37" s="21"/>
      <c r="V37" s="21"/>
      <c r="W37" s="21"/>
      <c r="X37" s="17">
        <f t="shared" si="6"/>
        <v>5</v>
      </c>
    </row>
    <row r="38" spans="1:24" ht="15" x14ac:dyDescent="0.25">
      <c r="A38" s="22" t="s">
        <v>39</v>
      </c>
      <c r="B38" s="27" t="s">
        <v>148</v>
      </c>
      <c r="C38" s="29">
        <v>11.6</v>
      </c>
      <c r="D38" s="22">
        <v>86</v>
      </c>
      <c r="E38" s="7">
        <v>84</v>
      </c>
      <c r="F38" s="2">
        <f t="shared" si="0"/>
        <v>7.2413793103448274</v>
      </c>
      <c r="G38" s="32">
        <v>12</v>
      </c>
      <c r="H38" s="24">
        <f t="shared" si="1"/>
        <v>13.953488372093023</v>
      </c>
      <c r="I38" s="21">
        <v>1</v>
      </c>
      <c r="J38" s="21">
        <v>7</v>
      </c>
      <c r="K38" s="21">
        <v>4</v>
      </c>
      <c r="L38" s="33">
        <v>12</v>
      </c>
      <c r="M38" s="21">
        <v>1</v>
      </c>
      <c r="N38" s="21">
        <v>7</v>
      </c>
      <c r="O38" s="21">
        <v>4</v>
      </c>
      <c r="P38" s="32">
        <f t="shared" si="2"/>
        <v>100</v>
      </c>
      <c r="Q38" s="32">
        <f t="shared" si="3"/>
        <v>12.6</v>
      </c>
      <c r="R38" s="33">
        <f t="shared" si="4"/>
        <v>15</v>
      </c>
      <c r="S38" s="21">
        <v>12</v>
      </c>
      <c r="T38" s="21">
        <f t="shared" si="5"/>
        <v>14.285714285714285</v>
      </c>
      <c r="U38" s="21">
        <v>1</v>
      </c>
      <c r="V38" s="21">
        <v>7</v>
      </c>
      <c r="W38" s="21">
        <v>4</v>
      </c>
      <c r="X38" s="17">
        <f t="shared" si="6"/>
        <v>15</v>
      </c>
    </row>
    <row r="39" spans="1:24" ht="15" x14ac:dyDescent="0.25">
      <c r="A39" s="22" t="s">
        <v>39</v>
      </c>
      <c r="B39" s="27" t="s">
        <v>27</v>
      </c>
      <c r="C39" s="29">
        <v>39.979999999999997</v>
      </c>
      <c r="D39" s="22">
        <v>197</v>
      </c>
      <c r="E39" s="7">
        <v>332</v>
      </c>
      <c r="F39" s="2">
        <f t="shared" si="0"/>
        <v>8.3041520760380205</v>
      </c>
      <c r="G39" s="32">
        <v>23</v>
      </c>
      <c r="H39" s="24">
        <f t="shared" si="1"/>
        <v>11.675126903553299</v>
      </c>
      <c r="I39" s="21">
        <v>3</v>
      </c>
      <c r="J39" s="21">
        <v>13</v>
      </c>
      <c r="K39" s="21">
        <v>7</v>
      </c>
      <c r="L39" s="33">
        <v>23</v>
      </c>
      <c r="M39" s="21">
        <v>3</v>
      </c>
      <c r="N39" s="21">
        <v>13</v>
      </c>
      <c r="O39" s="21">
        <v>7</v>
      </c>
      <c r="P39" s="32">
        <f t="shared" si="2"/>
        <v>100</v>
      </c>
      <c r="Q39" s="32">
        <f t="shared" si="3"/>
        <v>49.8</v>
      </c>
      <c r="R39" s="33">
        <f t="shared" si="4"/>
        <v>15</v>
      </c>
      <c r="S39" s="21">
        <v>23</v>
      </c>
      <c r="T39" s="21">
        <f t="shared" si="5"/>
        <v>6.9277108433734949</v>
      </c>
      <c r="U39" s="21">
        <v>3</v>
      </c>
      <c r="V39" s="21">
        <v>13</v>
      </c>
      <c r="W39" s="21">
        <v>7</v>
      </c>
      <c r="X39" s="17">
        <f t="shared" si="6"/>
        <v>15</v>
      </c>
    </row>
    <row r="40" spans="1:24" ht="15" x14ac:dyDescent="0.25">
      <c r="A40" s="22" t="s">
        <v>39</v>
      </c>
      <c r="B40" s="27" t="s">
        <v>28</v>
      </c>
      <c r="C40" s="29">
        <v>22.5</v>
      </c>
      <c r="D40" s="22">
        <v>116</v>
      </c>
      <c r="E40" s="7">
        <v>88</v>
      </c>
      <c r="F40" s="2">
        <f t="shared" si="0"/>
        <v>3.911111111111111</v>
      </c>
      <c r="G40" s="32">
        <v>13</v>
      </c>
      <c r="H40" s="24">
        <f t="shared" si="1"/>
        <v>11.206896551724137</v>
      </c>
      <c r="I40" s="21">
        <v>1</v>
      </c>
      <c r="J40" s="21">
        <v>8</v>
      </c>
      <c r="K40" s="21">
        <v>4</v>
      </c>
      <c r="L40" s="33">
        <v>6</v>
      </c>
      <c r="M40" s="21" t="s">
        <v>39</v>
      </c>
      <c r="N40" s="21">
        <v>6</v>
      </c>
      <c r="O40" s="21" t="s">
        <v>39</v>
      </c>
      <c r="P40" s="32">
        <f t="shared" si="2"/>
        <v>46.153846153846153</v>
      </c>
      <c r="Q40" s="32">
        <f t="shared" si="3"/>
        <v>10.56</v>
      </c>
      <c r="R40" s="33">
        <f t="shared" si="4"/>
        <v>12.000000000000002</v>
      </c>
      <c r="S40" s="21">
        <v>10</v>
      </c>
      <c r="T40" s="21">
        <f t="shared" si="5"/>
        <v>11.363636363636365</v>
      </c>
      <c r="U40" s="21">
        <v>1</v>
      </c>
      <c r="V40" s="21">
        <v>6</v>
      </c>
      <c r="W40" s="21">
        <v>3</v>
      </c>
      <c r="X40" s="17">
        <f t="shared" si="6"/>
        <v>12</v>
      </c>
    </row>
    <row r="41" spans="1:24" ht="30" x14ac:dyDescent="0.25">
      <c r="A41" s="22"/>
      <c r="B41" s="38" t="s">
        <v>137</v>
      </c>
      <c r="C41" s="29">
        <v>65.099999999999994</v>
      </c>
      <c r="D41" s="22">
        <v>266</v>
      </c>
      <c r="E41" s="7">
        <v>268</v>
      </c>
      <c r="F41" s="2">
        <f t="shared" si="0"/>
        <v>4.1167434715821818</v>
      </c>
      <c r="G41" s="32">
        <v>30</v>
      </c>
      <c r="H41" s="24">
        <f t="shared" si="1"/>
        <v>11.278195488721805</v>
      </c>
      <c r="I41" s="21">
        <v>2</v>
      </c>
      <c r="J41" s="21">
        <v>19</v>
      </c>
      <c r="K41" s="21">
        <v>9</v>
      </c>
      <c r="L41" s="33">
        <v>30</v>
      </c>
      <c r="M41" s="21">
        <v>2</v>
      </c>
      <c r="N41" s="21">
        <v>19</v>
      </c>
      <c r="O41" s="21">
        <v>9</v>
      </c>
      <c r="P41" s="32">
        <f t="shared" si="2"/>
        <v>100</v>
      </c>
      <c r="Q41" s="32">
        <f t="shared" si="3"/>
        <v>32.159999999999997</v>
      </c>
      <c r="R41" s="33">
        <f t="shared" si="4"/>
        <v>12</v>
      </c>
      <c r="S41" s="21">
        <v>32</v>
      </c>
      <c r="T41" s="21">
        <f t="shared" si="5"/>
        <v>11.940298507462687</v>
      </c>
      <c r="U41" s="21">
        <v>2</v>
      </c>
      <c r="V41" s="21">
        <v>20</v>
      </c>
      <c r="W41" s="21">
        <v>10</v>
      </c>
      <c r="X41" s="17">
        <f t="shared" si="6"/>
        <v>12</v>
      </c>
    </row>
    <row r="42" spans="1:24" ht="30" x14ac:dyDescent="0.25">
      <c r="A42" s="22" t="s">
        <v>39</v>
      </c>
      <c r="B42" s="38" t="s">
        <v>138</v>
      </c>
      <c r="C42" s="29">
        <v>31.7</v>
      </c>
      <c r="D42" s="22">
        <v>131</v>
      </c>
      <c r="E42" s="7">
        <v>130</v>
      </c>
      <c r="F42" s="2">
        <f t="shared" si="0"/>
        <v>4.1009463722397479</v>
      </c>
      <c r="G42" s="32">
        <v>15</v>
      </c>
      <c r="H42" s="24">
        <f t="shared" si="1"/>
        <v>11.450381679389313</v>
      </c>
      <c r="I42" s="21">
        <v>2</v>
      </c>
      <c r="J42" s="21">
        <v>8</v>
      </c>
      <c r="K42" s="21">
        <v>5</v>
      </c>
      <c r="L42" s="33">
        <v>15</v>
      </c>
      <c r="M42" s="21">
        <v>2</v>
      </c>
      <c r="N42" s="21">
        <v>8</v>
      </c>
      <c r="O42" s="21">
        <v>5</v>
      </c>
      <c r="P42" s="32">
        <f t="shared" si="2"/>
        <v>100</v>
      </c>
      <c r="Q42" s="32">
        <f t="shared" si="3"/>
        <v>15.6</v>
      </c>
      <c r="R42" s="33">
        <f t="shared" si="4"/>
        <v>12</v>
      </c>
      <c r="S42" s="21">
        <v>15</v>
      </c>
      <c r="T42" s="21">
        <f t="shared" si="5"/>
        <v>11.538461538461538</v>
      </c>
      <c r="U42" s="21">
        <v>2</v>
      </c>
      <c r="V42" s="21">
        <v>8</v>
      </c>
      <c r="W42" s="21">
        <v>5</v>
      </c>
      <c r="X42" s="17">
        <f t="shared" si="6"/>
        <v>12</v>
      </c>
    </row>
    <row r="43" spans="1:24" ht="15" x14ac:dyDescent="0.25">
      <c r="A43" s="22" t="str">
        <f>[1]Лист1!B38</f>
        <v>8</v>
      </c>
      <c r="B43" s="26" t="str">
        <f>[1]Лист1!C38</f>
        <v>Мелекесский</v>
      </c>
      <c r="C43" s="29" t="s">
        <v>39</v>
      </c>
      <c r="D43" s="22" t="s">
        <v>39</v>
      </c>
      <c r="E43" s="7" t="s">
        <v>39</v>
      </c>
      <c r="F43" s="2"/>
      <c r="G43" s="32"/>
      <c r="H43" s="24"/>
      <c r="I43" s="21"/>
      <c r="J43" s="21"/>
      <c r="K43" s="21"/>
      <c r="L43" s="33"/>
      <c r="M43" s="21"/>
      <c r="N43" s="21"/>
      <c r="O43" s="21"/>
      <c r="P43" s="32"/>
      <c r="Q43" s="32"/>
      <c r="R43" s="33"/>
      <c r="S43" s="21"/>
      <c r="T43" s="21"/>
      <c r="U43" s="21"/>
      <c r="V43" s="21"/>
      <c r="W43" s="21"/>
      <c r="X43" s="17">
        <f t="shared" si="6"/>
        <v>5</v>
      </c>
    </row>
    <row r="44" spans="1:24" ht="15" x14ac:dyDescent="0.25">
      <c r="A44" s="22" t="s">
        <v>39</v>
      </c>
      <c r="B44" s="27" t="s">
        <v>139</v>
      </c>
      <c r="C44" s="29">
        <v>156</v>
      </c>
      <c r="D44" s="22">
        <v>707</v>
      </c>
      <c r="E44" s="7">
        <v>751</v>
      </c>
      <c r="F44" s="2">
        <f t="shared" si="0"/>
        <v>4.8141025641025639</v>
      </c>
      <c r="G44" s="32">
        <v>70</v>
      </c>
      <c r="H44" s="24">
        <f t="shared" si="1"/>
        <v>9.9009900990099009</v>
      </c>
      <c r="I44" s="21">
        <v>5</v>
      </c>
      <c r="J44" s="21">
        <v>44</v>
      </c>
      <c r="K44" s="21">
        <v>21</v>
      </c>
      <c r="L44" s="33">
        <v>70</v>
      </c>
      <c r="M44" s="21">
        <v>5</v>
      </c>
      <c r="N44" s="21">
        <v>44</v>
      </c>
      <c r="O44" s="21">
        <v>21</v>
      </c>
      <c r="P44" s="32">
        <f t="shared" si="2"/>
        <v>100</v>
      </c>
      <c r="Q44" s="32">
        <f t="shared" si="3"/>
        <v>90.12</v>
      </c>
      <c r="R44" s="33">
        <f t="shared" si="4"/>
        <v>12.000000000000002</v>
      </c>
      <c r="S44" s="21">
        <v>85</v>
      </c>
      <c r="T44" s="21">
        <f t="shared" si="5"/>
        <v>11.318242343541945</v>
      </c>
      <c r="U44" s="21">
        <v>5</v>
      </c>
      <c r="V44" s="21">
        <v>54</v>
      </c>
      <c r="W44" s="21">
        <v>26</v>
      </c>
      <c r="X44" s="17">
        <f t="shared" si="6"/>
        <v>12</v>
      </c>
    </row>
    <row r="45" spans="1:24" ht="15" x14ac:dyDescent="0.25">
      <c r="A45" s="22" t="str">
        <f>[1]Лист1!B42</f>
        <v>9</v>
      </c>
      <c r="B45" s="26" t="str">
        <f>[1]Лист1!C42</f>
        <v>Николаевский</v>
      </c>
      <c r="C45" s="29" t="s">
        <v>39</v>
      </c>
      <c r="D45" s="22" t="s">
        <v>39</v>
      </c>
      <c r="E45" s="7" t="s">
        <v>39</v>
      </c>
      <c r="F45" s="2"/>
      <c r="G45" s="32"/>
      <c r="H45" s="24"/>
      <c r="I45" s="21"/>
      <c r="J45" s="21"/>
      <c r="K45" s="21"/>
      <c r="L45" s="33"/>
      <c r="M45" s="21"/>
      <c r="N45" s="21"/>
      <c r="O45" s="21"/>
      <c r="P45" s="32"/>
      <c r="Q45" s="32"/>
      <c r="R45" s="33"/>
      <c r="S45" s="21"/>
      <c r="T45" s="21"/>
      <c r="U45" s="21"/>
      <c r="V45" s="21"/>
      <c r="W45" s="21"/>
      <c r="X45" s="17">
        <f t="shared" si="6"/>
        <v>5</v>
      </c>
    </row>
    <row r="46" spans="1:24" ht="15" x14ac:dyDescent="0.25">
      <c r="A46" s="22" t="s">
        <v>39</v>
      </c>
      <c r="B46" s="27" t="s">
        <v>114</v>
      </c>
      <c r="C46" s="29">
        <v>35.9</v>
      </c>
      <c r="D46" s="22">
        <v>92</v>
      </c>
      <c r="E46" s="7">
        <v>87</v>
      </c>
      <c r="F46" s="2">
        <f t="shared" si="0"/>
        <v>2.4233983286908081</v>
      </c>
      <c r="G46" s="32">
        <v>7</v>
      </c>
      <c r="H46" s="24">
        <f t="shared" si="1"/>
        <v>7.6086956521739122</v>
      </c>
      <c r="I46" s="21"/>
      <c r="J46" s="21">
        <v>4</v>
      </c>
      <c r="K46" s="21">
        <v>3</v>
      </c>
      <c r="L46" s="33">
        <v>3</v>
      </c>
      <c r="M46" s="21"/>
      <c r="N46" s="21">
        <v>3</v>
      </c>
      <c r="O46" s="21"/>
      <c r="P46" s="32">
        <f t="shared" si="2"/>
        <v>42.857142857142854</v>
      </c>
      <c r="Q46" s="32">
        <f t="shared" si="3"/>
        <v>6.96</v>
      </c>
      <c r="R46" s="33">
        <f t="shared" si="4"/>
        <v>7.9999999999999991</v>
      </c>
      <c r="S46" s="21">
        <v>6</v>
      </c>
      <c r="T46" s="21">
        <f t="shared" si="5"/>
        <v>6.8965517241379306</v>
      </c>
      <c r="U46" s="21"/>
      <c r="V46" s="21">
        <v>4</v>
      </c>
      <c r="W46" s="21">
        <v>2</v>
      </c>
      <c r="X46" s="17">
        <f t="shared" si="6"/>
        <v>8</v>
      </c>
    </row>
    <row r="47" spans="1:24" ht="15" x14ac:dyDescent="0.25">
      <c r="A47" s="22" t="s">
        <v>39</v>
      </c>
      <c r="B47" s="27" t="s">
        <v>141</v>
      </c>
      <c r="C47" s="29">
        <v>9.6</v>
      </c>
      <c r="D47" s="22">
        <v>142</v>
      </c>
      <c r="E47" s="7">
        <v>161</v>
      </c>
      <c r="F47" s="2">
        <f t="shared" ref="F47:F48" si="24">E47/C47</f>
        <v>16.770833333333336</v>
      </c>
      <c r="G47" s="40">
        <v>8</v>
      </c>
      <c r="H47" s="24">
        <f t="shared" si="1"/>
        <v>5.6338028169014081</v>
      </c>
      <c r="I47" s="21">
        <v>1</v>
      </c>
      <c r="J47" s="21">
        <v>4</v>
      </c>
      <c r="K47" s="21">
        <v>3</v>
      </c>
      <c r="L47" s="39">
        <v>8</v>
      </c>
      <c r="M47" s="21">
        <v>1</v>
      </c>
      <c r="N47" s="21">
        <v>4</v>
      </c>
      <c r="O47" s="21">
        <v>3</v>
      </c>
      <c r="P47" s="40">
        <f t="shared" ref="P47:P48" si="25">IF(G47=0, 0,L47/G47*100)</f>
        <v>100</v>
      </c>
      <c r="Q47" s="40">
        <f t="shared" ref="Q47:Q48" si="26">E47*X47/100</f>
        <v>40.25</v>
      </c>
      <c r="R47" s="39">
        <f t="shared" ref="R47:R48" si="27">IF(E47=0, 0,100/E47*Q47)</f>
        <v>24.999999999999996</v>
      </c>
      <c r="S47" s="21">
        <v>20</v>
      </c>
      <c r="T47" s="21">
        <f t="shared" ref="T47:T48" si="28">IF(E47=0, 0,100/E47*S47)</f>
        <v>12.422360248447204</v>
      </c>
      <c r="U47" s="21">
        <v>3</v>
      </c>
      <c r="V47" s="21">
        <v>11</v>
      </c>
      <c r="W47" s="21">
        <v>6</v>
      </c>
      <c r="X47" s="17">
        <f t="shared" si="6"/>
        <v>25</v>
      </c>
    </row>
    <row r="48" spans="1:24" ht="15" x14ac:dyDescent="0.25">
      <c r="A48" s="22" t="s">
        <v>39</v>
      </c>
      <c r="B48" s="27" t="s">
        <v>140</v>
      </c>
      <c r="C48" s="29">
        <v>8.4</v>
      </c>
      <c r="D48" s="22">
        <v>129</v>
      </c>
      <c r="E48" s="7">
        <v>149</v>
      </c>
      <c r="F48" s="2">
        <f t="shared" si="24"/>
        <v>17.738095238095237</v>
      </c>
      <c r="G48" s="40">
        <v>7</v>
      </c>
      <c r="H48" s="24">
        <v>1</v>
      </c>
      <c r="I48" s="21">
        <v>1</v>
      </c>
      <c r="J48" s="21">
        <v>3</v>
      </c>
      <c r="K48" s="21">
        <v>3</v>
      </c>
      <c r="L48" s="39">
        <v>7</v>
      </c>
      <c r="M48" s="21">
        <v>1</v>
      </c>
      <c r="N48" s="21">
        <v>3</v>
      </c>
      <c r="O48" s="21">
        <v>3</v>
      </c>
      <c r="P48" s="40">
        <f t="shared" si="25"/>
        <v>100</v>
      </c>
      <c r="Q48" s="40">
        <f t="shared" si="26"/>
        <v>37.25</v>
      </c>
      <c r="R48" s="39">
        <f t="shared" si="27"/>
        <v>25</v>
      </c>
      <c r="S48" s="21">
        <v>15</v>
      </c>
      <c r="T48" s="21">
        <f t="shared" si="28"/>
        <v>10.067114093959733</v>
      </c>
      <c r="U48" s="21">
        <v>2</v>
      </c>
      <c r="V48" s="21">
        <v>8</v>
      </c>
      <c r="W48" s="21">
        <v>5</v>
      </c>
      <c r="X48" s="17">
        <f t="shared" ref="X48" si="29">IF(AND(F48&lt;=1),5,IF(AND(F48&gt;1,F48&lt;=3),8,IF(AND(F48&gt;3,F48&lt;=6),12,IF(AND(F48&gt;6,F48&lt;=9),15,IF(AND(F48&gt;9,F48&lt;=12),18,IF(AND(F48&gt;12,F48&lt;=20),25,IF(AND(F48&gt;20),30,)))))))</f>
        <v>25</v>
      </c>
    </row>
    <row r="49" spans="1:24" ht="15" x14ac:dyDescent="0.25">
      <c r="A49" s="22" t="s">
        <v>39</v>
      </c>
      <c r="B49" s="27" t="s">
        <v>142</v>
      </c>
      <c r="C49" s="29">
        <v>24.2</v>
      </c>
      <c r="D49" s="22">
        <v>76</v>
      </c>
      <c r="E49" s="7">
        <v>101</v>
      </c>
      <c r="F49" s="2">
        <f t="shared" si="0"/>
        <v>4.1735537190082646</v>
      </c>
      <c r="G49" s="32">
        <v>9</v>
      </c>
      <c r="H49" s="24">
        <f t="shared" si="1"/>
        <v>11.842105263157896</v>
      </c>
      <c r="I49" s="21">
        <v>1</v>
      </c>
      <c r="J49" s="21">
        <v>5</v>
      </c>
      <c r="K49" s="21">
        <v>3</v>
      </c>
      <c r="L49" s="33">
        <v>3</v>
      </c>
      <c r="M49" s="21"/>
      <c r="N49" s="21">
        <v>1</v>
      </c>
      <c r="O49" s="21">
        <v>2</v>
      </c>
      <c r="P49" s="32">
        <f t="shared" si="2"/>
        <v>33.333333333333329</v>
      </c>
      <c r="Q49" s="32">
        <f t="shared" si="3"/>
        <v>12.12</v>
      </c>
      <c r="R49" s="33">
        <f t="shared" si="4"/>
        <v>12</v>
      </c>
      <c r="S49" s="21">
        <v>12</v>
      </c>
      <c r="T49" s="21">
        <f t="shared" si="5"/>
        <v>11.881188118811881</v>
      </c>
      <c r="U49" s="21">
        <v>1</v>
      </c>
      <c r="V49" s="21">
        <v>7</v>
      </c>
      <c r="W49" s="21">
        <v>4</v>
      </c>
      <c r="X49" s="17">
        <f t="shared" si="6"/>
        <v>12</v>
      </c>
    </row>
    <row r="50" spans="1:24" ht="15" x14ac:dyDescent="0.25">
      <c r="A50" s="22" t="s">
        <v>39</v>
      </c>
      <c r="B50" s="27" t="s">
        <v>143</v>
      </c>
      <c r="C50" s="29">
        <v>8.8000000000000007</v>
      </c>
      <c r="D50" s="22">
        <v>81</v>
      </c>
      <c r="E50" s="7">
        <v>101</v>
      </c>
      <c r="F50" s="2">
        <f t="shared" ref="F50" si="30">E50/C50</f>
        <v>11.477272727272727</v>
      </c>
      <c r="G50" s="32">
        <v>8</v>
      </c>
      <c r="H50" s="24">
        <f t="shared" si="1"/>
        <v>9.8765432098765427</v>
      </c>
      <c r="I50" s="21"/>
      <c r="J50" s="21">
        <v>5</v>
      </c>
      <c r="K50" s="21">
        <v>3</v>
      </c>
      <c r="L50" s="33">
        <v>2</v>
      </c>
      <c r="M50" s="21"/>
      <c r="N50" s="21">
        <v>1</v>
      </c>
      <c r="O50" s="21">
        <v>1</v>
      </c>
      <c r="P50" s="32">
        <f t="shared" si="2"/>
        <v>25</v>
      </c>
      <c r="Q50" s="32">
        <f t="shared" ref="Q50" si="31">E50*X50/100</f>
        <v>18.18</v>
      </c>
      <c r="R50" s="33">
        <f t="shared" ref="R50" si="32">IF(E50=0, 0,100/E50*Q50)</f>
        <v>18</v>
      </c>
      <c r="S50" s="21">
        <v>18</v>
      </c>
      <c r="T50" s="21">
        <f t="shared" ref="T50" si="33">IF(E50=0, 0,100/E50*S50)</f>
        <v>17.821782178217823</v>
      </c>
      <c r="U50" s="21">
        <v>2</v>
      </c>
      <c r="V50" s="21">
        <v>10</v>
      </c>
      <c r="W50" s="21">
        <v>6</v>
      </c>
      <c r="X50" s="17">
        <f t="shared" ref="X50" si="34">IF(AND(F50&lt;=1),5,IF(AND(F50&gt;1,F50&lt;=3),8,IF(AND(F50&gt;3,F50&lt;=6),12,IF(AND(F50&gt;6,F50&lt;=9),15,IF(AND(F50&gt;9,F50&lt;=12),18,IF(AND(F50&gt;12,F50&lt;=20),25,IF(AND(F50&gt;20),30,)))))))</f>
        <v>18</v>
      </c>
    </row>
    <row r="51" spans="1:24" ht="15" x14ac:dyDescent="0.25">
      <c r="A51" s="22" t="s">
        <v>39</v>
      </c>
      <c r="B51" s="27" t="s">
        <v>144</v>
      </c>
      <c r="C51" s="29">
        <v>91.3</v>
      </c>
      <c r="D51" s="22">
        <v>276</v>
      </c>
      <c r="E51" s="7">
        <v>263</v>
      </c>
      <c r="F51" s="2">
        <f t="shared" si="0"/>
        <v>2.8806133625410735</v>
      </c>
      <c r="G51" s="32">
        <v>30</v>
      </c>
      <c r="H51" s="24">
        <f t="shared" si="1"/>
        <v>10.869565217391305</v>
      </c>
      <c r="I51" s="21">
        <v>4</v>
      </c>
      <c r="J51" s="21">
        <v>17</v>
      </c>
      <c r="K51" s="21">
        <v>9</v>
      </c>
      <c r="L51" s="33">
        <v>17</v>
      </c>
      <c r="M51" s="21" t="s">
        <v>39</v>
      </c>
      <c r="N51" s="21">
        <v>17</v>
      </c>
      <c r="O51" s="21" t="s">
        <v>39</v>
      </c>
      <c r="P51" s="32">
        <f t="shared" si="2"/>
        <v>56.666666666666664</v>
      </c>
      <c r="Q51" s="32">
        <f t="shared" si="3"/>
        <v>21.04</v>
      </c>
      <c r="R51" s="33">
        <f t="shared" si="4"/>
        <v>7.9999999999999991</v>
      </c>
      <c r="S51" s="21">
        <v>21</v>
      </c>
      <c r="T51" s="21">
        <f t="shared" si="5"/>
        <v>7.9847908745247143</v>
      </c>
      <c r="U51" s="21">
        <v>3</v>
      </c>
      <c r="V51" s="21">
        <v>11</v>
      </c>
      <c r="W51" s="21">
        <v>7</v>
      </c>
      <c r="X51" s="17">
        <f t="shared" si="6"/>
        <v>8</v>
      </c>
    </row>
    <row r="52" spans="1:24" ht="15" x14ac:dyDescent="0.25">
      <c r="A52" s="22" t="str">
        <f>[1]Лист1!B47</f>
        <v>10</v>
      </c>
      <c r="B52" s="26" t="str">
        <f>[1]Лист1!C47</f>
        <v>Новомалыклинский</v>
      </c>
      <c r="C52" s="29" t="s">
        <v>39</v>
      </c>
      <c r="D52" s="22" t="s">
        <v>39</v>
      </c>
      <c r="E52" s="7" t="s">
        <v>39</v>
      </c>
      <c r="F52" s="2"/>
      <c r="G52" s="32"/>
      <c r="H52" s="24"/>
      <c r="I52" s="21"/>
      <c r="J52" s="21"/>
      <c r="K52" s="21"/>
      <c r="L52" s="33"/>
      <c r="M52" s="21"/>
      <c r="N52" s="21"/>
      <c r="O52" s="21"/>
      <c r="P52" s="32"/>
      <c r="Q52" s="32"/>
      <c r="R52" s="33"/>
      <c r="S52" s="21"/>
      <c r="T52" s="21"/>
      <c r="U52" s="21"/>
      <c r="V52" s="21"/>
      <c r="W52" s="21"/>
      <c r="X52" s="17">
        <f t="shared" si="6"/>
        <v>5</v>
      </c>
    </row>
    <row r="53" spans="1:24" ht="30" x14ac:dyDescent="0.25">
      <c r="A53" s="22" t="s">
        <v>39</v>
      </c>
      <c r="B53" s="38" t="s">
        <v>145</v>
      </c>
      <c r="C53" s="29">
        <v>38.9</v>
      </c>
      <c r="D53" s="22">
        <v>235</v>
      </c>
      <c r="E53" s="7">
        <v>198</v>
      </c>
      <c r="F53" s="2">
        <f t="shared" si="0"/>
        <v>5.0899742930591261</v>
      </c>
      <c r="G53" s="32">
        <v>25</v>
      </c>
      <c r="H53" s="24">
        <f t="shared" si="1"/>
        <v>10.638297872340425</v>
      </c>
      <c r="I53" s="21">
        <v>2</v>
      </c>
      <c r="J53" s="21">
        <v>15</v>
      </c>
      <c r="K53" s="21">
        <v>8</v>
      </c>
      <c r="L53" s="33">
        <v>24</v>
      </c>
      <c r="M53" s="21">
        <v>1</v>
      </c>
      <c r="N53" s="21">
        <v>15</v>
      </c>
      <c r="O53" s="21">
        <v>8</v>
      </c>
      <c r="P53" s="32">
        <f t="shared" si="2"/>
        <v>96</v>
      </c>
      <c r="Q53" s="32">
        <f t="shared" si="3"/>
        <v>23.76</v>
      </c>
      <c r="R53" s="33">
        <f t="shared" si="4"/>
        <v>12.000000000000002</v>
      </c>
      <c r="S53" s="21">
        <v>23</v>
      </c>
      <c r="T53" s="21">
        <f t="shared" si="5"/>
        <v>11.616161616161618</v>
      </c>
      <c r="U53" s="21">
        <v>3</v>
      </c>
      <c r="V53" s="21">
        <v>13</v>
      </c>
      <c r="W53" s="21">
        <v>7</v>
      </c>
      <c r="X53" s="17">
        <f t="shared" si="6"/>
        <v>12</v>
      </c>
    </row>
    <row r="54" spans="1:24" ht="30" x14ac:dyDescent="0.25">
      <c r="A54" s="22" t="s">
        <v>39</v>
      </c>
      <c r="B54" s="38" t="s">
        <v>146</v>
      </c>
      <c r="C54" s="29">
        <v>47.2</v>
      </c>
      <c r="D54" s="22">
        <v>185</v>
      </c>
      <c r="E54" s="7">
        <v>183</v>
      </c>
      <c r="F54" s="2">
        <f t="shared" ref="F54" si="35">E54/C54</f>
        <v>3.8771186440677963</v>
      </c>
      <c r="G54" s="32">
        <v>20</v>
      </c>
      <c r="H54" s="24">
        <f t="shared" si="1"/>
        <v>10.810810810810811</v>
      </c>
      <c r="I54" s="21" t="s">
        <v>39</v>
      </c>
      <c r="J54" s="21">
        <v>14</v>
      </c>
      <c r="K54" s="21">
        <v>6</v>
      </c>
      <c r="L54" s="33">
        <v>13</v>
      </c>
      <c r="M54" s="21" t="s">
        <v>39</v>
      </c>
      <c r="N54" s="21">
        <v>10</v>
      </c>
      <c r="O54" s="21">
        <v>3</v>
      </c>
      <c r="P54" s="32">
        <f t="shared" si="2"/>
        <v>65</v>
      </c>
      <c r="Q54" s="32">
        <f t="shared" ref="Q54" si="36">E54*X54/100</f>
        <v>21.96</v>
      </c>
      <c r="R54" s="33">
        <f t="shared" ref="R54" si="37">IF(E54=0, 0,100/E54*Q54)</f>
        <v>12.000000000000002</v>
      </c>
      <c r="S54" s="21">
        <v>19</v>
      </c>
      <c r="T54" s="21">
        <f t="shared" ref="T54" si="38">IF(E54=0, 0,100/E54*S54)</f>
        <v>10.382513661202188</v>
      </c>
      <c r="U54" s="21">
        <v>1</v>
      </c>
      <c r="V54" s="21">
        <v>12</v>
      </c>
      <c r="W54" s="21">
        <v>6</v>
      </c>
      <c r="X54" s="17">
        <f t="shared" ref="X54" si="39">IF(AND(F54&lt;=1),5,IF(AND(F54&gt;1,F54&lt;=3),8,IF(AND(F54&gt;3,F54&lt;=6),12,IF(AND(F54&gt;6,F54&lt;=9),15,IF(AND(F54&gt;9,F54&lt;=12),18,IF(AND(F54&gt;12,F54&lt;=20),25,IF(AND(F54&gt;20),30,)))))))</f>
        <v>12</v>
      </c>
    </row>
    <row r="55" spans="1:24" ht="15" x14ac:dyDescent="0.25">
      <c r="A55" s="22" t="str">
        <f>[1]Лист1!B49</f>
        <v>11</v>
      </c>
      <c r="B55" s="26" t="str">
        <f>[1]Лист1!C49</f>
        <v>Новоспасский</v>
      </c>
      <c r="C55" s="29" t="s">
        <v>39</v>
      </c>
      <c r="D55" s="22" t="s">
        <v>39</v>
      </c>
      <c r="E55" s="7" t="s">
        <v>39</v>
      </c>
      <c r="F55" s="2"/>
      <c r="G55" s="32"/>
      <c r="H55" s="24"/>
      <c r="I55" s="21"/>
      <c r="J55" s="21"/>
      <c r="K55" s="21"/>
      <c r="L55" s="33"/>
      <c r="M55" s="21"/>
      <c r="N55" s="21"/>
      <c r="O55" s="21"/>
      <c r="P55" s="32"/>
      <c r="Q55" s="32"/>
      <c r="R55" s="33"/>
      <c r="S55" s="21"/>
      <c r="T55" s="21"/>
      <c r="U55" s="21"/>
      <c r="V55" s="21"/>
      <c r="W55" s="21"/>
      <c r="X55" s="17">
        <f t="shared" si="6"/>
        <v>5</v>
      </c>
    </row>
    <row r="56" spans="1:24" ht="15" x14ac:dyDescent="0.25">
      <c r="A56" s="22" t="s">
        <v>39</v>
      </c>
      <c r="B56" s="27" t="s">
        <v>30</v>
      </c>
      <c r="C56" s="29">
        <v>17.399999999999999</v>
      </c>
      <c r="D56" s="22">
        <v>141</v>
      </c>
      <c r="E56" s="7">
        <v>118</v>
      </c>
      <c r="F56" s="2">
        <f t="shared" si="0"/>
        <v>6.7816091954022992</v>
      </c>
      <c r="G56" s="32">
        <v>14</v>
      </c>
      <c r="H56" s="24">
        <f t="shared" si="1"/>
        <v>9.9290780141843982</v>
      </c>
      <c r="I56" s="21">
        <v>2</v>
      </c>
      <c r="J56" s="21">
        <v>6</v>
      </c>
      <c r="K56" s="21">
        <v>6</v>
      </c>
      <c r="L56" s="33">
        <v>14</v>
      </c>
      <c r="M56" s="21">
        <v>2</v>
      </c>
      <c r="N56" s="21">
        <v>6</v>
      </c>
      <c r="O56" s="21">
        <v>6</v>
      </c>
      <c r="P56" s="32">
        <f t="shared" si="2"/>
        <v>100</v>
      </c>
      <c r="Q56" s="32">
        <f t="shared" si="3"/>
        <v>17.7</v>
      </c>
      <c r="R56" s="33">
        <f t="shared" si="4"/>
        <v>14.999999999999998</v>
      </c>
      <c r="S56" s="21">
        <v>14</v>
      </c>
      <c r="T56" s="21">
        <f t="shared" si="5"/>
        <v>11.864406779661017</v>
      </c>
      <c r="U56" s="21" t="s">
        <v>39</v>
      </c>
      <c r="V56" s="21">
        <v>7</v>
      </c>
      <c r="W56" s="21">
        <v>7</v>
      </c>
      <c r="X56" s="17">
        <f t="shared" si="6"/>
        <v>15</v>
      </c>
    </row>
    <row r="57" spans="1:24" ht="15" x14ac:dyDescent="0.25">
      <c r="A57" s="22" t="s">
        <v>39</v>
      </c>
      <c r="B57" s="27" t="s">
        <v>31</v>
      </c>
      <c r="C57" s="29">
        <v>24.786000000000001</v>
      </c>
      <c r="D57" s="22">
        <v>67</v>
      </c>
      <c r="E57" s="7">
        <v>74</v>
      </c>
      <c r="F57" s="2">
        <f t="shared" si="0"/>
        <v>2.9855563624626802</v>
      </c>
      <c r="G57" s="32">
        <v>5</v>
      </c>
      <c r="H57" s="24">
        <f t="shared" si="1"/>
        <v>7.4626865671641793</v>
      </c>
      <c r="I57" s="21"/>
      <c r="J57" s="21">
        <v>3</v>
      </c>
      <c r="K57" s="21">
        <v>2</v>
      </c>
      <c r="L57" s="33">
        <v>5</v>
      </c>
      <c r="M57" s="21"/>
      <c r="N57" s="21">
        <v>3</v>
      </c>
      <c r="O57" s="21">
        <v>2</v>
      </c>
      <c r="P57" s="32">
        <f t="shared" si="2"/>
        <v>100</v>
      </c>
      <c r="Q57" s="32">
        <f t="shared" si="3"/>
        <v>5.92</v>
      </c>
      <c r="R57" s="33">
        <f t="shared" si="4"/>
        <v>8</v>
      </c>
      <c r="S57" s="21">
        <v>5</v>
      </c>
      <c r="T57" s="21">
        <f t="shared" si="5"/>
        <v>6.7567567567567561</v>
      </c>
      <c r="U57" s="21" t="s">
        <v>39</v>
      </c>
      <c r="V57" s="21">
        <v>3</v>
      </c>
      <c r="W57" s="21">
        <v>2</v>
      </c>
      <c r="X57" s="17">
        <f t="shared" si="6"/>
        <v>8</v>
      </c>
    </row>
    <row r="58" spans="1:24" ht="30" x14ac:dyDescent="0.25">
      <c r="A58" s="22" t="s">
        <v>39</v>
      </c>
      <c r="B58" s="38" t="s">
        <v>149</v>
      </c>
      <c r="C58" s="29">
        <v>51</v>
      </c>
      <c r="D58" s="22">
        <v>180</v>
      </c>
      <c r="E58" s="7">
        <v>173</v>
      </c>
      <c r="F58" s="2">
        <f t="shared" si="0"/>
        <v>3.392156862745098</v>
      </c>
      <c r="G58" s="32">
        <v>18</v>
      </c>
      <c r="H58" s="24">
        <f t="shared" si="1"/>
        <v>10</v>
      </c>
      <c r="I58" s="21">
        <v>2</v>
      </c>
      <c r="J58" s="21">
        <v>10</v>
      </c>
      <c r="K58" s="21">
        <v>6</v>
      </c>
      <c r="L58" s="33">
        <v>6</v>
      </c>
      <c r="M58" s="21" t="s">
        <v>39</v>
      </c>
      <c r="N58" s="21">
        <v>6</v>
      </c>
      <c r="O58" s="21" t="s">
        <v>39</v>
      </c>
      <c r="P58" s="32">
        <f t="shared" si="2"/>
        <v>33.333333333333329</v>
      </c>
      <c r="Q58" s="32">
        <f t="shared" si="3"/>
        <v>20.76</v>
      </c>
      <c r="R58" s="33">
        <f t="shared" si="4"/>
        <v>12.000000000000002</v>
      </c>
      <c r="S58" s="21">
        <v>20</v>
      </c>
      <c r="T58" s="21">
        <f t="shared" si="5"/>
        <v>11.560693641618498</v>
      </c>
      <c r="U58" s="21">
        <v>2</v>
      </c>
      <c r="V58" s="21">
        <v>12</v>
      </c>
      <c r="W58" s="21">
        <v>6</v>
      </c>
      <c r="X58" s="17">
        <f t="shared" si="6"/>
        <v>12</v>
      </c>
    </row>
    <row r="59" spans="1:24" ht="30" x14ac:dyDescent="0.25">
      <c r="A59" s="22" t="s">
        <v>39</v>
      </c>
      <c r="B59" s="38" t="s">
        <v>150</v>
      </c>
      <c r="C59" s="29">
        <v>26.8</v>
      </c>
      <c r="D59" s="22">
        <v>72</v>
      </c>
      <c r="E59" s="7">
        <v>65</v>
      </c>
      <c r="F59" s="2">
        <f t="shared" ref="F59" si="40">E59/C59</f>
        <v>2.4253731343283582</v>
      </c>
      <c r="G59" s="32">
        <v>5</v>
      </c>
      <c r="H59" s="24">
        <f t="shared" si="1"/>
        <v>6.9444444444444446</v>
      </c>
      <c r="I59" s="21" t="s">
        <v>39</v>
      </c>
      <c r="J59" s="21">
        <v>3</v>
      </c>
      <c r="K59" s="21">
        <v>2</v>
      </c>
      <c r="L59" s="33">
        <v>1</v>
      </c>
      <c r="M59" s="21" t="s">
        <v>39</v>
      </c>
      <c r="N59" s="21">
        <v>1</v>
      </c>
      <c r="O59" s="21" t="s">
        <v>39</v>
      </c>
      <c r="P59" s="32">
        <f t="shared" si="2"/>
        <v>20</v>
      </c>
      <c r="Q59" s="32">
        <f t="shared" ref="Q59" si="41">E59*X59/100</f>
        <v>5.2</v>
      </c>
      <c r="R59" s="33">
        <f t="shared" ref="R59" si="42">IF(E59=0, 0,100/E59*Q59)</f>
        <v>8</v>
      </c>
      <c r="S59" s="21">
        <v>5</v>
      </c>
      <c r="T59" s="21">
        <f t="shared" ref="T59" si="43">IF(E59=0, 0,100/E59*S59)</f>
        <v>7.6923076923076925</v>
      </c>
      <c r="U59" s="21" t="s">
        <v>39</v>
      </c>
      <c r="V59" s="21">
        <v>3</v>
      </c>
      <c r="W59" s="21">
        <v>2</v>
      </c>
      <c r="X59" s="17">
        <f t="shared" ref="X59" si="44">IF(AND(F59&lt;=1),5,IF(AND(F59&gt;1,F59&lt;=3),8,IF(AND(F59&gt;3,F59&lt;=6),12,IF(AND(F59&gt;6,F59&lt;=9),15,IF(AND(F59&gt;9,F59&lt;=12),18,IF(AND(F59&gt;12,F59&lt;=20),25,IF(AND(F59&gt;20),30,)))))))</f>
        <v>8</v>
      </c>
    </row>
    <row r="60" spans="1:24" ht="15" x14ac:dyDescent="0.25">
      <c r="A60" s="22" t="str">
        <f>[1]Лист1!B53</f>
        <v>12</v>
      </c>
      <c r="B60" s="26" t="str">
        <f>[1]Лист1!C53</f>
        <v>Павловский</v>
      </c>
      <c r="C60" s="29" t="s">
        <v>39</v>
      </c>
      <c r="D60" s="22" t="s">
        <v>39</v>
      </c>
      <c r="E60" s="7" t="s">
        <v>39</v>
      </c>
      <c r="F60" s="2"/>
      <c r="G60" s="32"/>
      <c r="H60" s="24"/>
      <c r="I60" s="21"/>
      <c r="J60" s="21"/>
      <c r="K60" s="21"/>
      <c r="L60" s="33"/>
      <c r="M60" s="21"/>
      <c r="N60" s="21"/>
      <c r="O60" s="21"/>
      <c r="P60" s="32"/>
      <c r="Q60" s="32"/>
      <c r="R60" s="33"/>
      <c r="S60" s="21"/>
      <c r="T60" s="21"/>
      <c r="U60" s="21"/>
      <c r="V60" s="21"/>
      <c r="W60" s="21"/>
      <c r="X60" s="17">
        <f t="shared" si="6"/>
        <v>5</v>
      </c>
    </row>
    <row r="61" spans="1:24" ht="15" x14ac:dyDescent="0.25">
      <c r="A61" s="22" t="s">
        <v>39</v>
      </c>
      <c r="B61" s="27" t="s">
        <v>32</v>
      </c>
      <c r="C61" s="29">
        <v>19.260000000000002</v>
      </c>
      <c r="D61" s="22">
        <v>55</v>
      </c>
      <c r="E61" s="7">
        <v>50</v>
      </c>
      <c r="F61" s="2">
        <f t="shared" si="0"/>
        <v>2.5960539979231565</v>
      </c>
      <c r="G61" s="32">
        <v>4</v>
      </c>
      <c r="H61" s="24">
        <f t="shared" si="1"/>
        <v>7.2727272727272725</v>
      </c>
      <c r="I61" s="21"/>
      <c r="J61" s="21">
        <v>2</v>
      </c>
      <c r="K61" s="21">
        <v>2</v>
      </c>
      <c r="L61" s="33">
        <v>4</v>
      </c>
      <c r="M61" s="21"/>
      <c r="N61" s="21">
        <v>2</v>
      </c>
      <c r="O61" s="21">
        <v>2</v>
      </c>
      <c r="P61" s="32">
        <f t="shared" si="2"/>
        <v>100</v>
      </c>
      <c r="Q61" s="32">
        <f t="shared" si="3"/>
        <v>4</v>
      </c>
      <c r="R61" s="33">
        <f t="shared" si="4"/>
        <v>8</v>
      </c>
      <c r="S61" s="21">
        <v>4</v>
      </c>
      <c r="T61" s="21">
        <f t="shared" si="5"/>
        <v>8</v>
      </c>
      <c r="U61" s="21"/>
      <c r="V61" s="21">
        <v>2</v>
      </c>
      <c r="W61" s="21">
        <v>2</v>
      </c>
      <c r="X61" s="17">
        <f t="shared" si="6"/>
        <v>8</v>
      </c>
    </row>
    <row r="62" spans="1:24" ht="30" x14ac:dyDescent="0.25">
      <c r="A62" s="22" t="s">
        <v>39</v>
      </c>
      <c r="B62" s="38" t="s">
        <v>151</v>
      </c>
      <c r="C62" s="29">
        <v>16</v>
      </c>
      <c r="D62" s="22">
        <v>92</v>
      </c>
      <c r="E62" s="7">
        <v>99</v>
      </c>
      <c r="F62" s="2">
        <f t="shared" si="0"/>
        <v>6.1875</v>
      </c>
      <c r="G62" s="32">
        <v>11</v>
      </c>
      <c r="H62" s="24">
        <f t="shared" si="1"/>
        <v>11.956521739130434</v>
      </c>
      <c r="I62" s="21">
        <v>1</v>
      </c>
      <c r="J62" s="21">
        <v>6</v>
      </c>
      <c r="K62" s="21">
        <v>4</v>
      </c>
      <c r="L62" s="33">
        <v>11</v>
      </c>
      <c r="M62" s="21">
        <v>1</v>
      </c>
      <c r="N62" s="21">
        <v>6</v>
      </c>
      <c r="O62" s="21">
        <v>4</v>
      </c>
      <c r="P62" s="32">
        <f t="shared" si="2"/>
        <v>100</v>
      </c>
      <c r="Q62" s="32">
        <f t="shared" si="3"/>
        <v>14.85</v>
      </c>
      <c r="R62" s="33">
        <f t="shared" si="4"/>
        <v>15</v>
      </c>
      <c r="S62" s="21">
        <v>14</v>
      </c>
      <c r="T62" s="21">
        <f t="shared" si="5"/>
        <v>14.141414141414142</v>
      </c>
      <c r="U62" s="21">
        <v>1</v>
      </c>
      <c r="V62" s="21">
        <v>8</v>
      </c>
      <c r="W62" s="21">
        <v>5</v>
      </c>
      <c r="X62" s="17">
        <f t="shared" si="6"/>
        <v>15</v>
      </c>
    </row>
    <row r="63" spans="1:24" ht="30" x14ac:dyDescent="0.25">
      <c r="A63" s="22" t="s">
        <v>39</v>
      </c>
      <c r="B63" s="38" t="s">
        <v>152</v>
      </c>
      <c r="C63" s="29">
        <v>45.5</v>
      </c>
      <c r="D63" s="22">
        <v>190</v>
      </c>
      <c r="E63" s="7">
        <v>185</v>
      </c>
      <c r="F63" s="2">
        <f t="shared" ref="F63" si="45">E63/C63</f>
        <v>4.0659340659340657</v>
      </c>
      <c r="G63" s="32">
        <v>22</v>
      </c>
      <c r="H63" s="24">
        <f t="shared" si="1"/>
        <v>11.578947368421051</v>
      </c>
      <c r="I63" s="21">
        <v>1</v>
      </c>
      <c r="J63" s="21">
        <v>14</v>
      </c>
      <c r="K63" s="21">
        <v>7</v>
      </c>
      <c r="L63" s="33">
        <v>20</v>
      </c>
      <c r="M63" s="21">
        <v>1</v>
      </c>
      <c r="N63" s="21">
        <v>14</v>
      </c>
      <c r="O63" s="21">
        <v>5</v>
      </c>
      <c r="P63" s="32">
        <f t="shared" si="2"/>
        <v>90.909090909090907</v>
      </c>
      <c r="Q63" s="32">
        <f t="shared" ref="Q63" si="46">E63*X63/100</f>
        <v>22.2</v>
      </c>
      <c r="R63" s="33">
        <f t="shared" ref="R63" si="47">IF(E63=0, 0,100/E63*Q63)</f>
        <v>12</v>
      </c>
      <c r="S63" s="21">
        <v>21</v>
      </c>
      <c r="T63" s="21">
        <f t="shared" ref="T63" si="48">IF(E63=0, 0,100/E63*S63)</f>
        <v>11.351351351351353</v>
      </c>
      <c r="U63" s="21">
        <v>1</v>
      </c>
      <c r="V63" s="21">
        <v>13</v>
      </c>
      <c r="W63" s="21">
        <v>7</v>
      </c>
      <c r="X63" s="17">
        <f t="shared" ref="X63" si="49">IF(AND(F63&lt;=1),5,IF(AND(F63&gt;1,F63&lt;=3),8,IF(AND(F63&gt;3,F63&lt;=6),12,IF(AND(F63&gt;6,F63&lt;=9),15,IF(AND(F63&gt;9,F63&lt;=12),18,IF(AND(F63&gt;12,F63&lt;=20),25,IF(AND(F63&gt;20),30,)))))))</f>
        <v>12</v>
      </c>
    </row>
    <row r="64" spans="1:24" ht="15" x14ac:dyDescent="0.25">
      <c r="A64" s="22" t="str">
        <f>[1]Лист1!B56</f>
        <v>13</v>
      </c>
      <c r="B64" s="26" t="str">
        <f>[1]Лист1!C56</f>
        <v>Радищевский</v>
      </c>
      <c r="C64" s="29" t="s">
        <v>39</v>
      </c>
      <c r="D64" s="22" t="s">
        <v>39</v>
      </c>
      <c r="E64" s="7" t="s">
        <v>39</v>
      </c>
      <c r="F64" s="2"/>
      <c r="G64" s="32"/>
      <c r="H64" s="24"/>
      <c r="I64" s="21"/>
      <c r="J64" s="21"/>
      <c r="K64" s="21"/>
      <c r="L64" s="33"/>
      <c r="M64" s="21"/>
      <c r="N64" s="21"/>
      <c r="O64" s="21"/>
      <c r="P64" s="32"/>
      <c r="Q64" s="32"/>
      <c r="R64" s="33"/>
      <c r="S64" s="21"/>
      <c r="T64" s="21"/>
      <c r="U64" s="21"/>
      <c r="V64" s="21"/>
      <c r="W64" s="21"/>
      <c r="X64" s="17">
        <f t="shared" si="6"/>
        <v>5</v>
      </c>
    </row>
    <row r="65" spans="1:24" ht="15" x14ac:dyDescent="0.25">
      <c r="A65" s="22" t="s">
        <v>39</v>
      </c>
      <c r="B65" s="27" t="s">
        <v>33</v>
      </c>
      <c r="C65" s="29">
        <v>12.2</v>
      </c>
      <c r="D65" s="22">
        <v>109</v>
      </c>
      <c r="E65" s="7">
        <v>116</v>
      </c>
      <c r="F65" s="2">
        <f t="shared" si="0"/>
        <v>9.5081967213114762</v>
      </c>
      <c r="G65" s="32">
        <v>10</v>
      </c>
      <c r="H65" s="24">
        <f t="shared" si="1"/>
        <v>9.1743119266055047</v>
      </c>
      <c r="I65" s="21" t="s">
        <v>39</v>
      </c>
      <c r="J65" s="21">
        <v>7</v>
      </c>
      <c r="K65" s="21">
        <v>3</v>
      </c>
      <c r="L65" s="33">
        <v>10</v>
      </c>
      <c r="M65" s="21" t="s">
        <v>39</v>
      </c>
      <c r="N65" s="21">
        <v>7</v>
      </c>
      <c r="O65" s="21">
        <v>3</v>
      </c>
      <c r="P65" s="32">
        <f t="shared" si="2"/>
        <v>100</v>
      </c>
      <c r="Q65" s="32">
        <f t="shared" si="3"/>
        <v>20.88</v>
      </c>
      <c r="R65" s="33">
        <f t="shared" si="4"/>
        <v>17.999999999999996</v>
      </c>
      <c r="S65" s="21">
        <v>10</v>
      </c>
      <c r="T65" s="21">
        <f t="shared" si="5"/>
        <v>8.6206896551724128</v>
      </c>
      <c r="U65" s="21" t="s">
        <v>39</v>
      </c>
      <c r="V65" s="21">
        <v>7</v>
      </c>
      <c r="W65" s="21">
        <v>3</v>
      </c>
      <c r="X65" s="17">
        <f t="shared" si="6"/>
        <v>18</v>
      </c>
    </row>
    <row r="66" spans="1:24" ht="15" x14ac:dyDescent="0.25">
      <c r="A66" s="22" t="s">
        <v>39</v>
      </c>
      <c r="B66" s="27" t="s">
        <v>153</v>
      </c>
      <c r="C66" s="29">
        <v>17.2</v>
      </c>
      <c r="D66" s="22">
        <v>160</v>
      </c>
      <c r="E66" s="7">
        <v>320</v>
      </c>
      <c r="F66" s="2">
        <f t="shared" si="0"/>
        <v>18.604651162790699</v>
      </c>
      <c r="G66" s="32">
        <v>15</v>
      </c>
      <c r="H66" s="24">
        <f t="shared" si="1"/>
        <v>9.375</v>
      </c>
      <c r="I66" s="21">
        <v>2</v>
      </c>
      <c r="J66" s="21">
        <v>7</v>
      </c>
      <c r="K66" s="21">
        <v>6</v>
      </c>
      <c r="L66" s="33">
        <v>15</v>
      </c>
      <c r="M66" s="21">
        <v>2</v>
      </c>
      <c r="N66" s="21">
        <v>7</v>
      </c>
      <c r="O66" s="21">
        <v>6</v>
      </c>
      <c r="P66" s="32">
        <f t="shared" si="2"/>
        <v>100</v>
      </c>
      <c r="Q66" s="32">
        <f t="shared" si="3"/>
        <v>80</v>
      </c>
      <c r="R66" s="33">
        <f t="shared" si="4"/>
        <v>25</v>
      </c>
      <c r="S66" s="21">
        <v>15</v>
      </c>
      <c r="T66" s="21">
        <f t="shared" si="5"/>
        <v>4.6875</v>
      </c>
      <c r="U66" s="21">
        <v>2</v>
      </c>
      <c r="V66" s="21">
        <v>8</v>
      </c>
      <c r="W66" s="21">
        <v>5</v>
      </c>
      <c r="X66" s="17">
        <f t="shared" si="6"/>
        <v>25</v>
      </c>
    </row>
    <row r="67" spans="1:24" ht="15" x14ac:dyDescent="0.25">
      <c r="A67" s="22" t="s">
        <v>39</v>
      </c>
      <c r="B67" s="27" t="s">
        <v>154</v>
      </c>
      <c r="C67" s="29">
        <v>48.8</v>
      </c>
      <c r="D67" s="22">
        <v>203</v>
      </c>
      <c r="E67" s="7">
        <v>172</v>
      </c>
      <c r="F67" s="2">
        <f t="shared" si="0"/>
        <v>3.5245901639344264</v>
      </c>
      <c r="G67" s="32">
        <v>17</v>
      </c>
      <c r="H67" s="24">
        <f t="shared" si="1"/>
        <v>8.3743842364532028</v>
      </c>
      <c r="I67" s="21">
        <v>2</v>
      </c>
      <c r="J67" s="21">
        <v>9</v>
      </c>
      <c r="K67" s="21">
        <v>6</v>
      </c>
      <c r="L67" s="33">
        <v>15</v>
      </c>
      <c r="M67" s="21">
        <v>2</v>
      </c>
      <c r="N67" s="21">
        <v>9</v>
      </c>
      <c r="O67" s="21">
        <v>4</v>
      </c>
      <c r="P67" s="32">
        <f t="shared" si="2"/>
        <v>88.235294117647058</v>
      </c>
      <c r="Q67" s="32">
        <f t="shared" si="3"/>
        <v>20.64</v>
      </c>
      <c r="R67" s="33">
        <f t="shared" si="4"/>
        <v>12.000000000000002</v>
      </c>
      <c r="S67" s="21">
        <v>20</v>
      </c>
      <c r="T67" s="21">
        <f t="shared" si="5"/>
        <v>11.627906976744187</v>
      </c>
      <c r="U67" s="21">
        <v>1</v>
      </c>
      <c r="V67" s="21">
        <v>13</v>
      </c>
      <c r="W67" s="21">
        <v>6</v>
      </c>
      <c r="X67" s="17">
        <f t="shared" si="6"/>
        <v>12</v>
      </c>
    </row>
    <row r="68" spans="1:24" ht="15" x14ac:dyDescent="0.25">
      <c r="A68" s="22" t="str">
        <f>[1]Лист1!B61</f>
        <v>14</v>
      </c>
      <c r="B68" s="26" t="str">
        <f>[1]Лист1!C61</f>
        <v>Сенгилеевский</v>
      </c>
      <c r="C68" s="29" t="s">
        <v>39</v>
      </c>
      <c r="D68" s="22" t="s">
        <v>39</v>
      </c>
      <c r="E68" s="7" t="s">
        <v>39</v>
      </c>
      <c r="F68" s="2"/>
      <c r="G68" s="32"/>
      <c r="H68" s="24"/>
      <c r="I68" s="21"/>
      <c r="J68" s="21"/>
      <c r="K68" s="21"/>
      <c r="L68" s="33"/>
      <c r="M68" s="21"/>
      <c r="N68" s="21"/>
      <c r="O68" s="21"/>
      <c r="P68" s="32"/>
      <c r="Q68" s="32"/>
      <c r="R68" s="33"/>
      <c r="S68" s="21"/>
      <c r="T68" s="21"/>
      <c r="U68" s="21"/>
      <c r="V68" s="21"/>
      <c r="W68" s="21"/>
      <c r="X68" s="17">
        <f t="shared" si="6"/>
        <v>5</v>
      </c>
    </row>
    <row r="69" spans="1:24" ht="15" x14ac:dyDescent="0.25">
      <c r="A69" s="22" t="s">
        <v>39</v>
      </c>
      <c r="B69" s="27" t="s">
        <v>155</v>
      </c>
      <c r="C69" s="29">
        <v>38.369999999999997</v>
      </c>
      <c r="D69" s="22">
        <v>254</v>
      </c>
      <c r="E69" s="7">
        <v>302</v>
      </c>
      <c r="F69" s="2">
        <f t="shared" si="0"/>
        <v>7.8707323429762841</v>
      </c>
      <c r="G69" s="32">
        <v>38</v>
      </c>
      <c r="H69" s="24">
        <f t="shared" si="1"/>
        <v>14.960629921259843</v>
      </c>
      <c r="I69" s="21">
        <v>4</v>
      </c>
      <c r="J69" s="21">
        <v>22</v>
      </c>
      <c r="K69" s="21">
        <v>12</v>
      </c>
      <c r="L69" s="33">
        <v>38</v>
      </c>
      <c r="M69" s="21">
        <v>4</v>
      </c>
      <c r="N69" s="21">
        <v>22</v>
      </c>
      <c r="O69" s="21">
        <v>12</v>
      </c>
      <c r="P69" s="32">
        <f t="shared" si="2"/>
        <v>100</v>
      </c>
      <c r="Q69" s="32">
        <f t="shared" si="3"/>
        <v>45.3</v>
      </c>
      <c r="R69" s="33">
        <f t="shared" si="4"/>
        <v>15</v>
      </c>
      <c r="S69" s="21">
        <v>45</v>
      </c>
      <c r="T69" s="21">
        <f t="shared" si="5"/>
        <v>14.90066225165563</v>
      </c>
      <c r="U69" s="21">
        <v>5</v>
      </c>
      <c r="V69" s="21">
        <v>26</v>
      </c>
      <c r="W69" s="21">
        <v>14</v>
      </c>
      <c r="X69" s="17">
        <f t="shared" si="6"/>
        <v>15</v>
      </c>
    </row>
    <row r="70" spans="1:24" ht="15" x14ac:dyDescent="0.25">
      <c r="A70" s="22"/>
      <c r="B70" s="27" t="s">
        <v>38</v>
      </c>
      <c r="C70" s="29">
        <v>3.9</v>
      </c>
      <c r="D70" s="22">
        <v>131</v>
      </c>
      <c r="E70" s="7">
        <v>152</v>
      </c>
      <c r="F70" s="2">
        <v>33.75</v>
      </c>
      <c r="G70" s="32">
        <v>26</v>
      </c>
      <c r="H70" s="24">
        <f t="shared" si="1"/>
        <v>19.847328244274809</v>
      </c>
      <c r="I70" s="21">
        <v>3</v>
      </c>
      <c r="J70" s="21">
        <v>15</v>
      </c>
      <c r="K70" s="21">
        <v>8</v>
      </c>
      <c r="L70" s="33">
        <v>26</v>
      </c>
      <c r="M70" s="21">
        <v>3</v>
      </c>
      <c r="N70" s="21">
        <v>15</v>
      </c>
      <c r="O70" s="21">
        <v>8</v>
      </c>
      <c r="P70" s="32">
        <f t="shared" si="2"/>
        <v>100</v>
      </c>
      <c r="Q70" s="32">
        <v>40.5</v>
      </c>
      <c r="R70" s="33">
        <v>30</v>
      </c>
      <c r="S70" s="21">
        <v>10</v>
      </c>
      <c r="T70" s="21">
        <v>11.851851851851851</v>
      </c>
      <c r="U70" s="21">
        <v>1</v>
      </c>
      <c r="V70" s="21">
        <v>5</v>
      </c>
      <c r="W70" s="21">
        <v>4</v>
      </c>
      <c r="X70" s="17">
        <v>30</v>
      </c>
    </row>
    <row r="71" spans="1:24" ht="15" x14ac:dyDescent="0.25">
      <c r="A71" s="22">
        <v>15</v>
      </c>
      <c r="B71" s="26" t="str">
        <f>[1]Лист1!C65</f>
        <v>Старомайнский</v>
      </c>
      <c r="C71" s="29" t="s">
        <v>39</v>
      </c>
      <c r="D71" s="22" t="s">
        <v>39</v>
      </c>
      <c r="E71" s="7" t="s">
        <v>39</v>
      </c>
      <c r="F71" s="2"/>
      <c r="G71" s="32"/>
      <c r="H71" s="24"/>
      <c r="I71" s="21"/>
      <c r="J71" s="21"/>
      <c r="K71" s="21"/>
      <c r="L71" s="33"/>
      <c r="M71" s="21"/>
      <c r="N71" s="21"/>
      <c r="O71" s="21"/>
      <c r="P71" s="32"/>
      <c r="Q71" s="32"/>
      <c r="R71" s="33"/>
      <c r="S71" s="21"/>
      <c r="T71" s="21"/>
      <c r="U71" s="21"/>
      <c r="V71" s="21"/>
      <c r="W71" s="21"/>
      <c r="X71" s="17">
        <f t="shared" si="6"/>
        <v>5</v>
      </c>
    </row>
    <row r="72" spans="1:24" ht="15" x14ac:dyDescent="0.25">
      <c r="A72" s="22" t="s">
        <v>39</v>
      </c>
      <c r="B72" s="27" t="s">
        <v>64</v>
      </c>
      <c r="C72" s="29">
        <v>45.9</v>
      </c>
      <c r="D72" s="22">
        <v>425</v>
      </c>
      <c r="E72" s="7">
        <v>316</v>
      </c>
      <c r="F72" s="2">
        <f t="shared" si="0"/>
        <v>6.8845315904139435</v>
      </c>
      <c r="G72" s="32">
        <v>15</v>
      </c>
      <c r="H72" s="24">
        <f t="shared" si="1"/>
        <v>3.5294117647058822</v>
      </c>
      <c r="I72" s="21">
        <v>2</v>
      </c>
      <c r="J72" s="21">
        <v>8</v>
      </c>
      <c r="K72" s="21">
        <v>5</v>
      </c>
      <c r="L72" s="33">
        <v>15</v>
      </c>
      <c r="M72" s="21">
        <v>2</v>
      </c>
      <c r="N72" s="21">
        <v>8</v>
      </c>
      <c r="O72" s="21">
        <v>5</v>
      </c>
      <c r="P72" s="32">
        <f t="shared" si="2"/>
        <v>100</v>
      </c>
      <c r="Q72" s="32">
        <f t="shared" si="3"/>
        <v>47.4</v>
      </c>
      <c r="R72" s="33">
        <f t="shared" si="4"/>
        <v>15</v>
      </c>
      <c r="S72" s="21">
        <v>15</v>
      </c>
      <c r="T72" s="21">
        <f t="shared" si="5"/>
        <v>4.7468354430379751</v>
      </c>
      <c r="U72" s="21">
        <v>2</v>
      </c>
      <c r="V72" s="21">
        <v>8</v>
      </c>
      <c r="W72" s="21">
        <v>5</v>
      </c>
      <c r="X72" s="17">
        <f t="shared" si="6"/>
        <v>15</v>
      </c>
    </row>
    <row r="73" spans="1:24" ht="15" x14ac:dyDescent="0.25">
      <c r="A73" s="22" t="s">
        <v>39</v>
      </c>
      <c r="B73" s="27" t="s">
        <v>35</v>
      </c>
      <c r="C73" s="29">
        <v>19.86</v>
      </c>
      <c r="D73" s="22">
        <v>72</v>
      </c>
      <c r="E73" s="7">
        <v>76</v>
      </c>
      <c r="F73" s="2">
        <f t="shared" si="0"/>
        <v>3.8267875125881168</v>
      </c>
      <c r="G73" s="32">
        <v>5</v>
      </c>
      <c r="H73" s="24">
        <f t="shared" si="1"/>
        <v>6.9444444444444446</v>
      </c>
      <c r="I73" s="21" t="s">
        <v>39</v>
      </c>
      <c r="J73" s="21">
        <v>3</v>
      </c>
      <c r="K73" s="21">
        <v>2</v>
      </c>
      <c r="L73" s="33">
        <v>4</v>
      </c>
      <c r="M73" s="21"/>
      <c r="N73" s="21">
        <v>3</v>
      </c>
      <c r="O73" s="21">
        <v>1</v>
      </c>
      <c r="P73" s="32">
        <f t="shared" si="2"/>
        <v>80</v>
      </c>
      <c r="Q73" s="32">
        <f t="shared" si="3"/>
        <v>9.1199999999999992</v>
      </c>
      <c r="R73" s="33">
        <f t="shared" si="4"/>
        <v>12</v>
      </c>
      <c r="S73" s="21">
        <v>7</v>
      </c>
      <c r="T73" s="21">
        <f t="shared" si="5"/>
        <v>9.2105263157894743</v>
      </c>
      <c r="U73" s="21">
        <v>1</v>
      </c>
      <c r="V73" s="21">
        <v>3</v>
      </c>
      <c r="W73" s="21">
        <v>3</v>
      </c>
      <c r="X73" s="17">
        <f t="shared" si="6"/>
        <v>12</v>
      </c>
    </row>
    <row r="74" spans="1:24" ht="15" x14ac:dyDescent="0.25">
      <c r="A74" s="22" t="s">
        <v>39</v>
      </c>
      <c r="B74" s="27" t="s">
        <v>156</v>
      </c>
      <c r="C74" s="29">
        <v>124.6</v>
      </c>
      <c r="D74" s="22">
        <v>383</v>
      </c>
      <c r="E74" s="7">
        <v>418</v>
      </c>
      <c r="F74" s="2">
        <f t="shared" si="0"/>
        <v>3.3547351524879616</v>
      </c>
      <c r="G74" s="32">
        <v>40</v>
      </c>
      <c r="H74" s="24">
        <f t="shared" si="1"/>
        <v>10.443864229765014</v>
      </c>
      <c r="I74" s="21">
        <v>6</v>
      </c>
      <c r="J74" s="21">
        <v>22</v>
      </c>
      <c r="K74" s="21">
        <v>12</v>
      </c>
      <c r="L74" s="33">
        <f t="shared" si="18"/>
        <v>23</v>
      </c>
      <c r="M74" s="21">
        <v>3</v>
      </c>
      <c r="N74" s="21">
        <v>8</v>
      </c>
      <c r="O74" s="21">
        <v>12</v>
      </c>
      <c r="P74" s="32">
        <f t="shared" si="2"/>
        <v>57.499999999999993</v>
      </c>
      <c r="Q74" s="32">
        <f t="shared" si="3"/>
        <v>50.16</v>
      </c>
      <c r="R74" s="33">
        <f t="shared" si="4"/>
        <v>12</v>
      </c>
      <c r="S74" s="21">
        <v>50</v>
      </c>
      <c r="T74" s="21">
        <f t="shared" si="5"/>
        <v>11.961722488038278</v>
      </c>
      <c r="U74" s="21">
        <v>7</v>
      </c>
      <c r="V74" s="21">
        <v>28</v>
      </c>
      <c r="W74" s="21">
        <v>15</v>
      </c>
      <c r="X74" s="17">
        <f t="shared" si="6"/>
        <v>12</v>
      </c>
    </row>
    <row r="75" spans="1:24" ht="15" x14ac:dyDescent="0.25">
      <c r="A75" s="22">
        <v>16</v>
      </c>
      <c r="B75" s="26" t="str">
        <f>[1]Лист1!C69</f>
        <v>Сурский</v>
      </c>
      <c r="C75" s="29" t="s">
        <v>39</v>
      </c>
      <c r="D75" s="22" t="s">
        <v>39</v>
      </c>
      <c r="E75" s="7" t="s">
        <v>39</v>
      </c>
      <c r="F75" s="2"/>
      <c r="G75" s="32"/>
      <c r="H75" s="24"/>
      <c r="I75" s="21"/>
      <c r="J75" s="21"/>
      <c r="K75" s="21"/>
      <c r="L75" s="33"/>
      <c r="M75" s="21"/>
      <c r="N75" s="21"/>
      <c r="O75" s="21"/>
      <c r="P75" s="32"/>
      <c r="Q75" s="32"/>
      <c r="R75" s="33"/>
      <c r="S75" s="21"/>
      <c r="T75" s="21"/>
      <c r="U75" s="21"/>
      <c r="V75" s="21"/>
      <c r="W75" s="21"/>
      <c r="X75" s="17">
        <f t="shared" si="6"/>
        <v>5</v>
      </c>
    </row>
    <row r="76" spans="1:24" ht="15" x14ac:dyDescent="0.25">
      <c r="A76" s="22" t="s">
        <v>39</v>
      </c>
      <c r="B76" s="27" t="s">
        <v>157</v>
      </c>
      <c r="C76" s="29">
        <v>145.80000000000001</v>
      </c>
      <c r="D76" s="22">
        <v>296</v>
      </c>
      <c r="E76" s="7">
        <v>353</v>
      </c>
      <c r="F76" s="2">
        <f t="shared" si="0"/>
        <v>2.4211248285322355</v>
      </c>
      <c r="G76" s="32">
        <v>23</v>
      </c>
      <c r="H76" s="24">
        <f t="shared" si="1"/>
        <v>7.7702702702702702</v>
      </c>
      <c r="I76" s="21">
        <v>3</v>
      </c>
      <c r="J76" s="21">
        <v>13</v>
      </c>
      <c r="K76" s="21">
        <v>7</v>
      </c>
      <c r="L76" s="33">
        <v>12</v>
      </c>
      <c r="M76" s="21"/>
      <c r="N76" s="21">
        <v>9</v>
      </c>
      <c r="O76" s="21">
        <v>3</v>
      </c>
      <c r="P76" s="32">
        <f t="shared" si="2"/>
        <v>52.173913043478258</v>
      </c>
      <c r="Q76" s="32">
        <f t="shared" si="3"/>
        <v>28.24</v>
      </c>
      <c r="R76" s="33">
        <f t="shared" si="4"/>
        <v>8</v>
      </c>
      <c r="S76" s="21">
        <v>28</v>
      </c>
      <c r="T76" s="21">
        <f t="shared" si="5"/>
        <v>7.9320113314447589</v>
      </c>
      <c r="U76" s="21">
        <v>4</v>
      </c>
      <c r="V76" s="21">
        <v>15</v>
      </c>
      <c r="W76" s="21">
        <v>9</v>
      </c>
      <c r="X76" s="17">
        <f t="shared" si="6"/>
        <v>8</v>
      </c>
    </row>
    <row r="77" spans="1:24" ht="15" x14ac:dyDescent="0.25">
      <c r="A77" s="22">
        <v>17</v>
      </c>
      <c r="B77" s="26" t="str">
        <f>[1]Лист1!C71</f>
        <v>Тереньгульский</v>
      </c>
      <c r="C77" s="29" t="s">
        <v>39</v>
      </c>
      <c r="D77" s="22" t="s">
        <v>39</v>
      </c>
      <c r="E77" s="7" t="s">
        <v>39</v>
      </c>
      <c r="F77" s="2"/>
      <c r="G77" s="32"/>
      <c r="H77" s="24"/>
      <c r="I77" s="21"/>
      <c r="J77" s="21"/>
      <c r="K77" s="21"/>
      <c r="L77" s="33"/>
      <c r="M77" s="21"/>
      <c r="N77" s="21"/>
      <c r="O77" s="21"/>
      <c r="P77" s="32"/>
      <c r="Q77" s="32"/>
      <c r="R77" s="33"/>
      <c r="S77" s="21"/>
      <c r="T77" s="21"/>
      <c r="U77" s="21"/>
      <c r="V77" s="21"/>
      <c r="W77" s="21"/>
      <c r="X77" s="17">
        <f t="shared" si="6"/>
        <v>5</v>
      </c>
    </row>
    <row r="78" spans="1:24" ht="15" x14ac:dyDescent="0.25">
      <c r="A78" s="22" t="s">
        <v>39</v>
      </c>
      <c r="B78" s="27" t="s">
        <v>36</v>
      </c>
      <c r="C78" s="29">
        <v>41.5</v>
      </c>
      <c r="D78" s="22">
        <v>566</v>
      </c>
      <c r="E78" s="7">
        <v>556</v>
      </c>
      <c r="F78" s="2">
        <f t="shared" si="0"/>
        <v>13.397590361445783</v>
      </c>
      <c r="G78" s="32">
        <v>25</v>
      </c>
      <c r="H78" s="24">
        <f t="shared" si="1"/>
        <v>4.4169611307420498</v>
      </c>
      <c r="I78" s="21">
        <v>3</v>
      </c>
      <c r="J78" s="21">
        <v>14</v>
      </c>
      <c r="K78" s="21">
        <v>8</v>
      </c>
      <c r="L78" s="33">
        <v>15</v>
      </c>
      <c r="M78" s="21">
        <v>1</v>
      </c>
      <c r="N78" s="21">
        <v>14</v>
      </c>
      <c r="O78" s="21" t="s">
        <v>39</v>
      </c>
      <c r="P78" s="32">
        <f t="shared" si="2"/>
        <v>60</v>
      </c>
      <c r="Q78" s="32">
        <f t="shared" si="3"/>
        <v>139</v>
      </c>
      <c r="R78" s="33">
        <f t="shared" si="4"/>
        <v>25</v>
      </c>
      <c r="S78" s="21">
        <v>20</v>
      </c>
      <c r="T78" s="21">
        <f t="shared" si="5"/>
        <v>3.5971223021582732</v>
      </c>
      <c r="U78" s="21">
        <v>2</v>
      </c>
      <c r="V78" s="21">
        <v>12</v>
      </c>
      <c r="W78" s="21">
        <v>6</v>
      </c>
      <c r="X78" s="17">
        <f t="shared" si="6"/>
        <v>25</v>
      </c>
    </row>
    <row r="79" spans="1:24" ht="15" x14ac:dyDescent="0.25">
      <c r="A79" s="22"/>
      <c r="B79" s="27" t="s">
        <v>87</v>
      </c>
      <c r="C79" s="29">
        <v>5</v>
      </c>
      <c r="D79" s="22">
        <v>85</v>
      </c>
      <c r="E79" s="7">
        <v>98</v>
      </c>
      <c r="F79" s="2">
        <f t="shared" ref="F79" si="50">E79/C79</f>
        <v>19.600000000000001</v>
      </c>
      <c r="G79" s="32">
        <v>7</v>
      </c>
      <c r="H79" s="24">
        <f t="shared" si="1"/>
        <v>8.2352941176470598</v>
      </c>
      <c r="I79" s="21">
        <v>1</v>
      </c>
      <c r="J79" s="21">
        <v>3</v>
      </c>
      <c r="K79" s="21">
        <v>3</v>
      </c>
      <c r="L79" s="33">
        <v>7</v>
      </c>
      <c r="M79" s="21">
        <v>1</v>
      </c>
      <c r="N79" s="21">
        <v>3</v>
      </c>
      <c r="O79" s="21">
        <v>3</v>
      </c>
      <c r="P79" s="32">
        <f t="shared" si="2"/>
        <v>100</v>
      </c>
      <c r="Q79" s="32">
        <f t="shared" ref="Q79" si="51">E79*X79/100</f>
        <v>24.5</v>
      </c>
      <c r="R79" s="33">
        <f t="shared" ref="R79" si="52">IF(E79=0, 0,100/E79*Q79)</f>
        <v>25</v>
      </c>
      <c r="S79" s="21">
        <v>7</v>
      </c>
      <c r="T79" s="21">
        <f t="shared" ref="T79" si="53">IF(E79=0, 0,100/E79*S79)</f>
        <v>7.1428571428571432</v>
      </c>
      <c r="U79" s="21">
        <v>1</v>
      </c>
      <c r="V79" s="21">
        <v>3</v>
      </c>
      <c r="W79" s="21">
        <v>3</v>
      </c>
      <c r="X79" s="17">
        <f t="shared" ref="X79" si="54">IF(AND(F79&lt;=1),5,IF(AND(F79&gt;1,F79&lt;=3),8,IF(AND(F79&gt;3,F79&lt;=6),12,IF(AND(F79&gt;6,F79&lt;=9),15,IF(AND(F79&gt;9,F79&lt;=12),18,IF(AND(F79&gt;12,F79&lt;=20),25,IF(AND(F79&gt;20),30,)))))))</f>
        <v>25</v>
      </c>
    </row>
    <row r="80" spans="1:24" ht="15" x14ac:dyDescent="0.25">
      <c r="A80" s="22" t="s">
        <v>39</v>
      </c>
      <c r="B80" s="27" t="str">
        <f>[1]Лист1!C73</f>
        <v>УООООиР Тереньгульского района</v>
      </c>
      <c r="C80" s="29">
        <v>134.6</v>
      </c>
      <c r="D80" s="22">
        <v>584</v>
      </c>
      <c r="E80" s="7">
        <v>594</v>
      </c>
      <c r="F80" s="2">
        <f t="shared" si="0"/>
        <v>4.4130757800891534</v>
      </c>
      <c r="G80" s="32">
        <v>70</v>
      </c>
      <c r="H80" s="24">
        <f t="shared" si="1"/>
        <v>11.986301369863012</v>
      </c>
      <c r="I80" s="21">
        <v>10</v>
      </c>
      <c r="J80" s="21">
        <v>39</v>
      </c>
      <c r="K80" s="21">
        <v>21</v>
      </c>
      <c r="L80" s="33">
        <v>70</v>
      </c>
      <c r="M80" s="21">
        <v>10</v>
      </c>
      <c r="N80" s="21">
        <v>39</v>
      </c>
      <c r="O80" s="21">
        <v>21</v>
      </c>
      <c r="P80" s="32">
        <f t="shared" si="2"/>
        <v>100</v>
      </c>
      <c r="Q80" s="32">
        <f t="shared" si="3"/>
        <v>71.28</v>
      </c>
      <c r="R80" s="33">
        <f t="shared" si="4"/>
        <v>12.000000000000002</v>
      </c>
      <c r="S80" s="21">
        <v>71</v>
      </c>
      <c r="T80" s="21">
        <f t="shared" si="5"/>
        <v>11.952861952861953</v>
      </c>
      <c r="U80" s="21">
        <v>10</v>
      </c>
      <c r="V80" s="21">
        <v>39</v>
      </c>
      <c r="W80" s="21">
        <v>22</v>
      </c>
      <c r="X80" s="17">
        <f t="shared" si="6"/>
        <v>12</v>
      </c>
    </row>
    <row r="81" spans="1:24" ht="15" x14ac:dyDescent="0.25">
      <c r="A81" s="22">
        <v>18</v>
      </c>
      <c r="B81" s="26" t="str">
        <f>[1]Лист1!C74</f>
        <v>Ульяновский</v>
      </c>
      <c r="C81" s="29" t="s">
        <v>39</v>
      </c>
      <c r="D81" s="22" t="s">
        <v>39</v>
      </c>
      <c r="E81" s="7" t="s">
        <v>39</v>
      </c>
      <c r="F81" s="2"/>
      <c r="G81" s="32"/>
      <c r="H81" s="24"/>
      <c r="I81" s="21"/>
      <c r="J81" s="21"/>
      <c r="K81" s="21"/>
      <c r="L81" s="33"/>
      <c r="M81" s="21"/>
      <c r="N81" s="21"/>
      <c r="O81" s="21"/>
      <c r="P81" s="32"/>
      <c r="Q81" s="32"/>
      <c r="R81" s="33"/>
      <c r="S81" s="21"/>
      <c r="T81" s="21"/>
      <c r="U81" s="21"/>
      <c r="V81" s="21"/>
      <c r="W81" s="21"/>
      <c r="X81" s="17">
        <f t="shared" si="6"/>
        <v>5</v>
      </c>
    </row>
    <row r="82" spans="1:24" ht="44.25" customHeight="1" x14ac:dyDescent="0.25">
      <c r="A82" s="22" t="s">
        <v>39</v>
      </c>
      <c r="B82" s="34" t="s">
        <v>86</v>
      </c>
      <c r="C82" s="29">
        <v>159.19999999999999</v>
      </c>
      <c r="D82" s="22">
        <v>404</v>
      </c>
      <c r="E82" s="7">
        <v>421</v>
      </c>
      <c r="F82" s="2">
        <f t="shared" ref="F82:F96" si="55">E82/C82</f>
        <v>2.6444723618090453</v>
      </c>
      <c r="G82" s="32">
        <v>32</v>
      </c>
      <c r="H82" s="24">
        <f t="shared" ref="H82:H96" si="56">IF(D82=0, 0,100/D82*G82)</f>
        <v>7.9207920792079207</v>
      </c>
      <c r="I82" s="21">
        <v>4</v>
      </c>
      <c r="J82" s="21">
        <v>18</v>
      </c>
      <c r="K82" s="21">
        <v>10</v>
      </c>
      <c r="L82" s="33">
        <v>22</v>
      </c>
      <c r="M82" s="21" t="s">
        <v>39</v>
      </c>
      <c r="N82" s="21">
        <v>17</v>
      </c>
      <c r="O82" s="21">
        <v>5</v>
      </c>
      <c r="P82" s="32">
        <f t="shared" ref="P82:P96" si="57">IF(G82=0, 0,L82/G82*100)</f>
        <v>68.75</v>
      </c>
      <c r="Q82" s="32">
        <f t="shared" ref="Q82:Q87" si="58">E82*X82/100</f>
        <v>33.68</v>
      </c>
      <c r="R82" s="33">
        <f t="shared" ref="R82:R87" si="59">IF(E82=0, 0,100/E82*Q82)</f>
        <v>7.9999999999999991</v>
      </c>
      <c r="S82" s="21">
        <v>33</v>
      </c>
      <c r="T82" s="21">
        <f t="shared" ref="T82:T96" si="60">IF(E82=0, 0,100/E82*S82)</f>
        <v>7.8384798099762465</v>
      </c>
      <c r="U82" s="21">
        <v>3</v>
      </c>
      <c r="V82" s="21">
        <v>20</v>
      </c>
      <c r="W82" s="21">
        <v>10</v>
      </c>
      <c r="X82" s="17">
        <f t="shared" ref="X82:X87" si="61">IF(AND(F82&lt;=1),5,IF(AND(F82&gt;1,F82&lt;=3),8,IF(AND(F82&gt;3,F82&lt;=6),12,IF(AND(F82&gt;6,F82&lt;=9),15,IF(AND(F82&gt;9,F82&lt;=12),18,IF(AND(F82&gt;12,F82&lt;=20),25,IF(AND(F82&gt;20),30,)))))))</f>
        <v>8</v>
      </c>
    </row>
    <row r="83" spans="1:24" ht="15" x14ac:dyDescent="0.25">
      <c r="A83" s="22" t="s">
        <v>39</v>
      </c>
      <c r="B83" s="27" t="s">
        <v>158</v>
      </c>
      <c r="C83" s="29">
        <v>14.4</v>
      </c>
      <c r="D83" s="22">
        <v>194</v>
      </c>
      <c r="E83" s="7">
        <v>162</v>
      </c>
      <c r="F83" s="2">
        <f t="shared" si="55"/>
        <v>11.25</v>
      </c>
      <c r="G83" s="32">
        <v>48</v>
      </c>
      <c r="H83" s="24">
        <f t="shared" si="56"/>
        <v>24.742268041237111</v>
      </c>
      <c r="I83" s="21">
        <v>4</v>
      </c>
      <c r="J83" s="21">
        <v>26</v>
      </c>
      <c r="K83" s="21">
        <v>18</v>
      </c>
      <c r="L83" s="33">
        <v>48</v>
      </c>
      <c r="M83" s="21">
        <v>4</v>
      </c>
      <c r="N83" s="21">
        <v>26</v>
      </c>
      <c r="O83" s="21">
        <v>18</v>
      </c>
      <c r="P83" s="32">
        <f t="shared" si="57"/>
        <v>100</v>
      </c>
      <c r="Q83" s="32">
        <f t="shared" si="58"/>
        <v>29.16</v>
      </c>
      <c r="R83" s="33">
        <f t="shared" si="59"/>
        <v>18</v>
      </c>
      <c r="S83" s="21">
        <v>29</v>
      </c>
      <c r="T83" s="21">
        <f t="shared" si="60"/>
        <v>17.901234567901234</v>
      </c>
      <c r="U83" s="21">
        <v>4</v>
      </c>
      <c r="V83" s="21">
        <v>16</v>
      </c>
      <c r="W83" s="21">
        <v>9</v>
      </c>
      <c r="X83" s="17">
        <f t="shared" si="61"/>
        <v>18</v>
      </c>
    </row>
    <row r="84" spans="1:24" ht="15" x14ac:dyDescent="0.25">
      <c r="A84" s="22">
        <v>19</v>
      </c>
      <c r="B84" s="26" t="str">
        <f>[1]Лист1!C78</f>
        <v>Цильнинский</v>
      </c>
      <c r="C84" s="29" t="s">
        <v>39</v>
      </c>
      <c r="D84" s="22" t="s">
        <v>39</v>
      </c>
      <c r="E84" s="7" t="s">
        <v>39</v>
      </c>
      <c r="F84" s="2"/>
      <c r="G84" s="32"/>
      <c r="H84" s="24"/>
      <c r="I84" s="21"/>
      <c r="J84" s="21"/>
      <c r="K84" s="21"/>
      <c r="L84" s="33"/>
      <c r="M84" s="21"/>
      <c r="N84" s="21"/>
      <c r="O84" s="21"/>
      <c r="P84" s="32"/>
      <c r="Q84" s="32"/>
      <c r="R84" s="33"/>
      <c r="S84" s="21"/>
      <c r="T84" s="21"/>
      <c r="U84" s="21"/>
      <c r="V84" s="21"/>
      <c r="W84" s="21"/>
      <c r="X84" s="17">
        <f t="shared" si="61"/>
        <v>5</v>
      </c>
    </row>
    <row r="85" spans="1:24" ht="15" x14ac:dyDescent="0.25">
      <c r="A85" s="22" t="s">
        <v>39</v>
      </c>
      <c r="B85" s="27" t="s">
        <v>159</v>
      </c>
      <c r="C85" s="29">
        <v>129.1</v>
      </c>
      <c r="D85" s="22">
        <v>252</v>
      </c>
      <c r="E85" s="7">
        <v>293</v>
      </c>
      <c r="F85" s="2">
        <f t="shared" si="55"/>
        <v>2.2695584817970564</v>
      </c>
      <c r="G85" s="32">
        <v>20</v>
      </c>
      <c r="H85" s="24">
        <f t="shared" si="56"/>
        <v>7.9365079365079358</v>
      </c>
      <c r="I85" s="21"/>
      <c r="J85" s="21">
        <v>14</v>
      </c>
      <c r="K85" s="21">
        <v>6</v>
      </c>
      <c r="L85" s="33">
        <v>11</v>
      </c>
      <c r="M85" s="21"/>
      <c r="N85" s="21">
        <v>7</v>
      </c>
      <c r="O85" s="21">
        <v>4</v>
      </c>
      <c r="P85" s="32">
        <f t="shared" si="57"/>
        <v>55.000000000000007</v>
      </c>
      <c r="Q85" s="32">
        <f t="shared" si="58"/>
        <v>23.44</v>
      </c>
      <c r="R85" s="33">
        <f t="shared" si="59"/>
        <v>8.0000000000000018</v>
      </c>
      <c r="S85" s="21">
        <v>23</v>
      </c>
      <c r="T85" s="21">
        <f t="shared" si="60"/>
        <v>7.8498293515358366</v>
      </c>
      <c r="U85" s="21"/>
      <c r="V85" s="21">
        <v>16</v>
      </c>
      <c r="W85" s="21">
        <v>7</v>
      </c>
      <c r="X85" s="17">
        <f t="shared" si="61"/>
        <v>8</v>
      </c>
    </row>
    <row r="86" spans="1:24" ht="15" x14ac:dyDescent="0.25">
      <c r="A86" s="22">
        <v>20</v>
      </c>
      <c r="B86" s="26" t="str">
        <f>[1]Лист1!C80</f>
        <v>Чердаклинский</v>
      </c>
      <c r="C86" s="29" t="s">
        <v>39</v>
      </c>
      <c r="D86" s="22" t="s">
        <v>39</v>
      </c>
      <c r="E86" s="7" t="s">
        <v>39</v>
      </c>
      <c r="F86" s="2"/>
      <c r="G86" s="32"/>
      <c r="H86" s="24"/>
      <c r="I86" s="21"/>
      <c r="J86" s="21"/>
      <c r="K86" s="21"/>
      <c r="L86" s="33"/>
      <c r="M86" s="21"/>
      <c r="N86" s="21"/>
      <c r="O86" s="21"/>
      <c r="P86" s="32"/>
      <c r="Q86" s="32"/>
      <c r="R86" s="33"/>
      <c r="S86" s="21"/>
      <c r="T86" s="21"/>
      <c r="U86" s="21"/>
      <c r="V86" s="21"/>
      <c r="W86" s="21"/>
      <c r="X86" s="17">
        <f t="shared" si="61"/>
        <v>5</v>
      </c>
    </row>
    <row r="87" spans="1:24" ht="30" x14ac:dyDescent="0.25">
      <c r="A87" s="22" t="s">
        <v>39</v>
      </c>
      <c r="B87" s="38" t="s">
        <v>160</v>
      </c>
      <c r="C87" s="29">
        <v>102.64</v>
      </c>
      <c r="D87" s="22">
        <v>356</v>
      </c>
      <c r="E87" s="7">
        <v>415</v>
      </c>
      <c r="F87" s="2">
        <f t="shared" si="55"/>
        <v>4.0432579890880751</v>
      </c>
      <c r="G87" s="32">
        <v>42</v>
      </c>
      <c r="H87" s="24">
        <f t="shared" si="56"/>
        <v>11.797752808988765</v>
      </c>
      <c r="I87" s="21">
        <v>6</v>
      </c>
      <c r="J87" s="21">
        <v>23</v>
      </c>
      <c r="K87" s="21">
        <v>13</v>
      </c>
      <c r="L87" s="33">
        <v>42</v>
      </c>
      <c r="M87" s="21">
        <v>6</v>
      </c>
      <c r="N87" s="21">
        <v>23</v>
      </c>
      <c r="O87" s="21">
        <v>13</v>
      </c>
      <c r="P87" s="32">
        <f t="shared" si="57"/>
        <v>100</v>
      </c>
      <c r="Q87" s="32">
        <f t="shared" si="58"/>
        <v>49.8</v>
      </c>
      <c r="R87" s="33">
        <f t="shared" si="59"/>
        <v>12</v>
      </c>
      <c r="S87" s="21">
        <v>49</v>
      </c>
      <c r="T87" s="21">
        <f t="shared" si="60"/>
        <v>11.80722891566265</v>
      </c>
      <c r="U87" s="21">
        <v>7</v>
      </c>
      <c r="V87" s="21">
        <v>27</v>
      </c>
      <c r="W87" s="21">
        <v>15</v>
      </c>
      <c r="X87" s="17">
        <f t="shared" si="61"/>
        <v>12</v>
      </c>
    </row>
    <row r="88" spans="1:24" ht="30" x14ac:dyDescent="0.25">
      <c r="A88" s="22" t="s">
        <v>39</v>
      </c>
      <c r="B88" s="38" t="s">
        <v>161</v>
      </c>
      <c r="C88" s="29">
        <v>67.099999999999994</v>
      </c>
      <c r="D88" s="22">
        <v>65</v>
      </c>
      <c r="E88" s="7">
        <v>108</v>
      </c>
      <c r="F88" s="2">
        <f t="shared" ref="F88" si="62">E88/C88</f>
        <v>1.6095380029806261</v>
      </c>
      <c r="G88" s="32">
        <v>3</v>
      </c>
      <c r="H88" s="24">
        <f t="shared" si="56"/>
        <v>4.6153846153846159</v>
      </c>
      <c r="I88" s="21" t="s">
        <v>39</v>
      </c>
      <c r="J88" s="21">
        <v>2</v>
      </c>
      <c r="K88" s="21">
        <v>1</v>
      </c>
      <c r="L88" s="33">
        <v>3</v>
      </c>
      <c r="M88" s="21" t="s">
        <v>39</v>
      </c>
      <c r="N88" s="21">
        <v>2</v>
      </c>
      <c r="O88" s="21">
        <v>1</v>
      </c>
      <c r="P88" s="32">
        <f t="shared" si="57"/>
        <v>100</v>
      </c>
      <c r="Q88" s="32">
        <f t="shared" ref="Q88" si="63">E88*X88/100</f>
        <v>8.64</v>
      </c>
      <c r="R88" s="33">
        <f t="shared" ref="R88" si="64">IF(E88=0, 0,100/E88*Q88)</f>
        <v>8</v>
      </c>
      <c r="S88" s="21">
        <v>8</v>
      </c>
      <c r="T88" s="21">
        <f t="shared" ref="T88" si="65">IF(E88=0, 0,100/E88*S88)</f>
        <v>7.4074074074074074</v>
      </c>
      <c r="U88" s="21">
        <v>1</v>
      </c>
      <c r="V88" s="21">
        <v>4</v>
      </c>
      <c r="W88" s="21">
        <v>3</v>
      </c>
      <c r="X88" s="17">
        <f t="shared" ref="X88" si="66">IF(AND(F88&lt;=1),5,IF(AND(F88&gt;1,F88&lt;=3),8,IF(AND(F88&gt;3,F88&lt;=6),12,IF(AND(F88&gt;6,F88&lt;=9),15,IF(AND(F88&gt;9,F88&lt;=12),18,IF(AND(F88&gt;12,F88&lt;=20),25,IF(AND(F88&gt;20),30,)))))))</f>
        <v>8</v>
      </c>
    </row>
    <row r="89" spans="1:24" ht="21.75" customHeight="1" x14ac:dyDescent="0.25">
      <c r="A89" s="22"/>
      <c r="B89" s="46" t="s">
        <v>164</v>
      </c>
      <c r="C89" s="29"/>
      <c r="D89" s="22"/>
      <c r="E89" s="7"/>
      <c r="F89" s="2"/>
      <c r="G89" s="42"/>
      <c r="H89" s="24"/>
      <c r="I89" s="21"/>
      <c r="J89" s="21"/>
      <c r="K89" s="21"/>
      <c r="L89" s="43"/>
      <c r="M89" s="21"/>
      <c r="N89" s="21"/>
      <c r="O89" s="21"/>
      <c r="P89" s="42"/>
      <c r="Q89" s="42"/>
      <c r="R89" s="43"/>
      <c r="S89" s="21"/>
      <c r="T89" s="21"/>
      <c r="U89" s="21"/>
      <c r="V89" s="21"/>
      <c r="W89" s="21"/>
      <c r="X89" s="45"/>
    </row>
    <row r="90" spans="1:24" ht="16.5" customHeight="1" x14ac:dyDescent="0.25">
      <c r="A90" s="22">
        <v>1</v>
      </c>
      <c r="B90" s="47" t="s">
        <v>61</v>
      </c>
      <c r="C90" s="29">
        <v>62</v>
      </c>
      <c r="D90" s="22">
        <v>128</v>
      </c>
      <c r="E90" s="7">
        <v>70</v>
      </c>
      <c r="F90" s="2">
        <f t="shared" ref="F90:F94" si="67">E90/C90</f>
        <v>1.1290322580645162</v>
      </c>
      <c r="G90" s="42">
        <v>10</v>
      </c>
      <c r="H90" s="24">
        <f t="shared" ref="H90:H94" si="68">IF(D90=0, 0,100/D90*G90)</f>
        <v>7.8125</v>
      </c>
      <c r="I90" s="21"/>
      <c r="J90" s="21">
        <v>7</v>
      </c>
      <c r="K90" s="21">
        <v>3</v>
      </c>
      <c r="L90" s="43">
        <v>8</v>
      </c>
      <c r="M90" s="21"/>
      <c r="N90" s="21">
        <v>6</v>
      </c>
      <c r="O90" s="21">
        <v>2</v>
      </c>
      <c r="P90" s="42">
        <f t="shared" ref="P90:P94" si="69">IF(G90=0, 0,L90/G90*100)</f>
        <v>80</v>
      </c>
      <c r="Q90" s="42">
        <v>5.6</v>
      </c>
      <c r="R90" s="43">
        <f t="shared" ref="R90:R94" si="70">IF(E90=0, 0,100/E90*Q90)</f>
        <v>8</v>
      </c>
      <c r="S90" s="21">
        <v>5</v>
      </c>
      <c r="T90" s="21">
        <f t="shared" ref="T90:T94" si="71">IF(E90=0, 0,100/E90*S90)</f>
        <v>7.1428571428571432</v>
      </c>
      <c r="U90" s="21"/>
      <c r="V90" s="21">
        <v>3</v>
      </c>
      <c r="W90" s="21">
        <v>2</v>
      </c>
      <c r="X90" s="45">
        <f t="shared" ref="X90:X94" si="72">IF(AND(F90&lt;=1),5,IF(AND(F90&gt;1,F90&lt;=3),8,IF(AND(F90&gt;3,F90&lt;=6),12,IF(AND(F90&gt;6,F90&lt;=9),15,IF(AND(F90&gt;9,F90&lt;=12),18,IF(AND(F90&gt;12,F90&lt;=20),25,IF(AND(F90&gt;20),30,)))))))</f>
        <v>8</v>
      </c>
    </row>
    <row r="91" spans="1:24" ht="16.5" customHeight="1" x14ac:dyDescent="0.25">
      <c r="A91" s="22">
        <v>2</v>
      </c>
      <c r="B91" s="47" t="s">
        <v>165</v>
      </c>
      <c r="C91" s="29">
        <v>123.7</v>
      </c>
      <c r="D91" s="22">
        <v>183</v>
      </c>
      <c r="E91" s="7">
        <v>120</v>
      </c>
      <c r="F91" s="2">
        <f t="shared" si="67"/>
        <v>0.97008892481810827</v>
      </c>
      <c r="G91" s="42">
        <v>14</v>
      </c>
      <c r="H91" s="24">
        <f t="shared" si="68"/>
        <v>7.6502732240437163</v>
      </c>
      <c r="I91" s="21"/>
      <c r="J91" s="21">
        <v>9</v>
      </c>
      <c r="K91" s="21">
        <v>5</v>
      </c>
      <c r="L91" s="43">
        <v>12</v>
      </c>
      <c r="M91" s="21"/>
      <c r="N91" s="21">
        <v>8</v>
      </c>
      <c r="O91" s="21">
        <v>4</v>
      </c>
      <c r="P91" s="42">
        <f t="shared" si="69"/>
        <v>85.714285714285708</v>
      </c>
      <c r="Q91" s="42">
        <f t="shared" ref="Q91" si="73">E91*X91/100</f>
        <v>6</v>
      </c>
      <c r="R91" s="43">
        <f t="shared" si="70"/>
        <v>5</v>
      </c>
      <c r="S91" s="21">
        <v>6</v>
      </c>
      <c r="T91" s="21">
        <f t="shared" si="71"/>
        <v>5</v>
      </c>
      <c r="U91" s="21"/>
      <c r="V91" s="21">
        <v>4</v>
      </c>
      <c r="W91" s="21">
        <v>2</v>
      </c>
      <c r="X91" s="45">
        <f t="shared" si="72"/>
        <v>5</v>
      </c>
    </row>
    <row r="92" spans="1:24" ht="15" x14ac:dyDescent="0.25">
      <c r="A92" s="22">
        <v>3</v>
      </c>
      <c r="B92" s="38" t="s">
        <v>166</v>
      </c>
      <c r="C92" s="29">
        <v>15</v>
      </c>
      <c r="D92" s="22">
        <v>56</v>
      </c>
      <c r="E92" s="7">
        <v>50</v>
      </c>
      <c r="F92" s="2">
        <f t="shared" si="67"/>
        <v>3.3333333333333335</v>
      </c>
      <c r="G92" s="42">
        <v>6</v>
      </c>
      <c r="H92" s="24">
        <f t="shared" si="68"/>
        <v>10.714285714285715</v>
      </c>
      <c r="I92" s="21"/>
      <c r="J92" s="21">
        <v>4</v>
      </c>
      <c r="K92" s="21">
        <v>2</v>
      </c>
      <c r="L92" s="43">
        <v>4</v>
      </c>
      <c r="M92" s="21"/>
      <c r="N92" s="21">
        <v>2</v>
      </c>
      <c r="O92" s="21">
        <v>2</v>
      </c>
      <c r="P92" s="42">
        <f t="shared" si="69"/>
        <v>66.666666666666657</v>
      </c>
      <c r="Q92" s="42">
        <f t="shared" ref="Q92:Q94" si="74">E92*X92/100</f>
        <v>6</v>
      </c>
      <c r="R92" s="43">
        <f t="shared" si="70"/>
        <v>12</v>
      </c>
      <c r="S92" s="21">
        <v>6</v>
      </c>
      <c r="T92" s="21">
        <f t="shared" si="71"/>
        <v>12</v>
      </c>
      <c r="U92" s="21"/>
      <c r="V92" s="21">
        <v>4</v>
      </c>
      <c r="W92" s="21">
        <v>2</v>
      </c>
      <c r="X92" s="45">
        <f t="shared" si="72"/>
        <v>12</v>
      </c>
    </row>
    <row r="93" spans="1:24" ht="15" x14ac:dyDescent="0.25">
      <c r="A93" s="22">
        <v>4</v>
      </c>
      <c r="B93" s="38" t="s">
        <v>167</v>
      </c>
      <c r="C93" s="29">
        <v>53.1</v>
      </c>
      <c r="D93" s="22">
        <v>114</v>
      </c>
      <c r="E93" s="7">
        <v>59</v>
      </c>
      <c r="F93" s="2">
        <f t="shared" si="67"/>
        <v>1.1111111111111112</v>
      </c>
      <c r="G93" s="42">
        <v>9</v>
      </c>
      <c r="H93" s="24">
        <f t="shared" si="68"/>
        <v>7.8947368421052628</v>
      </c>
      <c r="I93" s="21"/>
      <c r="J93" s="21">
        <v>6</v>
      </c>
      <c r="K93" s="21">
        <v>3</v>
      </c>
      <c r="L93" s="43">
        <v>4</v>
      </c>
      <c r="M93" s="21" t="s">
        <v>39</v>
      </c>
      <c r="N93" s="21">
        <v>3</v>
      </c>
      <c r="O93" s="21">
        <v>1</v>
      </c>
      <c r="P93" s="42">
        <f t="shared" si="69"/>
        <v>44.444444444444443</v>
      </c>
      <c r="Q93" s="42">
        <f t="shared" si="74"/>
        <v>4.72</v>
      </c>
      <c r="R93" s="43">
        <f t="shared" si="70"/>
        <v>7.9999999999999991</v>
      </c>
      <c r="S93" s="21">
        <v>4</v>
      </c>
      <c r="T93" s="21">
        <f t="shared" si="71"/>
        <v>6.7796610169491522</v>
      </c>
      <c r="U93" s="21"/>
      <c r="V93" s="21">
        <v>2</v>
      </c>
      <c r="W93" s="21">
        <v>2</v>
      </c>
      <c r="X93" s="45">
        <f t="shared" si="72"/>
        <v>8</v>
      </c>
    </row>
    <row r="94" spans="1:24" ht="15" x14ac:dyDescent="0.25">
      <c r="A94" s="22">
        <v>5</v>
      </c>
      <c r="B94" s="38" t="s">
        <v>34</v>
      </c>
      <c r="C94" s="29">
        <v>97.8</v>
      </c>
      <c r="D94" s="22">
        <v>276</v>
      </c>
      <c r="E94" s="7">
        <v>179</v>
      </c>
      <c r="F94" s="2">
        <f t="shared" si="67"/>
        <v>1.8302658486707566</v>
      </c>
      <c r="G94" s="42">
        <v>22</v>
      </c>
      <c r="H94" s="24">
        <f t="shared" si="68"/>
        <v>7.9710144927536231</v>
      </c>
      <c r="I94" s="21"/>
      <c r="J94" s="21">
        <v>15</v>
      </c>
      <c r="K94" s="21">
        <v>7</v>
      </c>
      <c r="L94" s="43">
        <v>15</v>
      </c>
      <c r="M94" s="21"/>
      <c r="N94" s="21">
        <v>12</v>
      </c>
      <c r="O94" s="21">
        <v>3</v>
      </c>
      <c r="P94" s="42">
        <f t="shared" si="69"/>
        <v>68.181818181818173</v>
      </c>
      <c r="Q94" s="42">
        <f t="shared" si="74"/>
        <v>14.32</v>
      </c>
      <c r="R94" s="43">
        <f t="shared" si="70"/>
        <v>8</v>
      </c>
      <c r="S94" s="21">
        <v>14</v>
      </c>
      <c r="T94" s="21">
        <f t="shared" si="71"/>
        <v>7.8212290502793289</v>
      </c>
      <c r="U94" s="21"/>
      <c r="V94" s="21">
        <v>9</v>
      </c>
      <c r="W94" s="21">
        <v>5</v>
      </c>
      <c r="X94" s="45">
        <f t="shared" si="72"/>
        <v>8</v>
      </c>
    </row>
    <row r="95" spans="1:24" ht="15" x14ac:dyDescent="0.25">
      <c r="A95" s="22">
        <v>6</v>
      </c>
      <c r="B95" s="27" t="str">
        <f>[1]Лист1!C76</f>
        <v>ООУ Ульяновского района</v>
      </c>
      <c r="C95" s="29">
        <v>14.56</v>
      </c>
      <c r="D95" s="22">
        <v>32</v>
      </c>
      <c r="E95" s="7">
        <v>16</v>
      </c>
      <c r="F95" s="2">
        <f>E95/C95</f>
        <v>1.0989010989010988</v>
      </c>
      <c r="G95" s="32">
        <v>2</v>
      </c>
      <c r="H95" s="24">
        <f>IF(D95=0, 0,100/D95*G95)</f>
        <v>6.25</v>
      </c>
      <c r="I95" s="21"/>
      <c r="J95" s="21">
        <v>1</v>
      </c>
      <c r="K95" s="21">
        <v>1</v>
      </c>
      <c r="L95" s="33">
        <v>1</v>
      </c>
      <c r="M95" s="21"/>
      <c r="N95" s="21" t="s">
        <v>39</v>
      </c>
      <c r="O95" s="21">
        <v>1</v>
      </c>
      <c r="P95" s="32">
        <f>IF(G95=0, 0,L95/G95*100)</f>
        <v>50</v>
      </c>
      <c r="Q95" s="32">
        <f>E95*X95/100</f>
        <v>1.28</v>
      </c>
      <c r="R95" s="33">
        <f>IF(E95=0, 0,100/E95*Q95)</f>
        <v>8</v>
      </c>
      <c r="S95" s="21">
        <v>1</v>
      </c>
      <c r="T95" s="21">
        <f>IF(E95=0, 0,100/E95*S95)</f>
        <v>6.25</v>
      </c>
      <c r="U95" s="21"/>
      <c r="V95" s="21" t="s">
        <v>39</v>
      </c>
      <c r="W95" s="21">
        <v>1</v>
      </c>
      <c r="X95" s="17">
        <f>IF(AND(F95&lt;=1),5,IF(AND(F95&gt;1,F95&lt;=3),8,IF(AND(F95&gt;3,F95&lt;=6),12,IF(AND(F95&gt;6,F95&lt;=9),15,IF(AND(F95&gt;9,F95&lt;=12),18,IF(AND(F95&gt;12,F95&lt;=20),25,IF(AND(F95&gt;20),30,)))))))</f>
        <v>8</v>
      </c>
    </row>
    <row r="96" spans="1:24" ht="21" customHeight="1" x14ac:dyDescent="0.25">
      <c r="A96" s="62" t="s">
        <v>20</v>
      </c>
      <c r="B96" s="62"/>
      <c r="C96" s="48">
        <f>SUM(C17:C95)</f>
        <v>3134.587</v>
      </c>
      <c r="D96" s="48">
        <f>SUM(D17:D95)</f>
        <v>12208</v>
      </c>
      <c r="E96" s="52">
        <f>SUM(E17:E95)</f>
        <v>12473</v>
      </c>
      <c r="F96" s="48">
        <f t="shared" si="55"/>
        <v>3.9791525964983583</v>
      </c>
      <c r="G96" s="48">
        <f>SUM(G17:G95)</f>
        <v>1204</v>
      </c>
      <c r="H96" s="49">
        <f t="shared" si="56"/>
        <v>9.862385321100918</v>
      </c>
      <c r="I96" s="48">
        <f t="shared" ref="I96:O96" si="75">SUM(I17:I95)</f>
        <v>116</v>
      </c>
      <c r="J96" s="48">
        <f t="shared" si="75"/>
        <v>692</v>
      </c>
      <c r="K96" s="48">
        <f t="shared" si="75"/>
        <v>396</v>
      </c>
      <c r="L96" s="48">
        <f t="shared" si="75"/>
        <v>998</v>
      </c>
      <c r="M96" s="48">
        <f t="shared" si="75"/>
        <v>73</v>
      </c>
      <c r="N96" s="48">
        <f t="shared" si="75"/>
        <v>614</v>
      </c>
      <c r="O96" s="48">
        <f t="shared" si="75"/>
        <v>311</v>
      </c>
      <c r="P96" s="50">
        <f t="shared" si="57"/>
        <v>82.890365448504994</v>
      </c>
      <c r="Q96" s="48">
        <f>SUM(Q17:Q95)</f>
        <v>1657.4700000000003</v>
      </c>
      <c r="R96" s="48">
        <f>SUM(R17:R95)</f>
        <v>769</v>
      </c>
      <c r="S96" s="48">
        <f>SUM(S17:S95)</f>
        <v>1235</v>
      </c>
      <c r="T96" s="51">
        <f t="shared" si="60"/>
        <v>9.9013869959111673</v>
      </c>
      <c r="U96" s="48">
        <f>SUM(U17:U95)</f>
        <v>121</v>
      </c>
      <c r="V96" s="48">
        <f>SUM(V17:V95)</f>
        <v>717</v>
      </c>
      <c r="W96" s="48">
        <f>SUM(W17:W95)</f>
        <v>397</v>
      </c>
    </row>
  </sheetData>
  <autoFilter ref="A14:W96"/>
  <mergeCells count="38">
    <mergeCell ref="A96:B96"/>
    <mergeCell ref="S10:S13"/>
    <mergeCell ref="T10:T13"/>
    <mergeCell ref="U10:W10"/>
    <mergeCell ref="I11:J12"/>
    <mergeCell ref="K11:K13"/>
    <mergeCell ref="M11:N12"/>
    <mergeCell ref="O11:O13"/>
    <mergeCell ref="U11:V12"/>
    <mergeCell ref="W11:W13"/>
    <mergeCell ref="D10:D13"/>
    <mergeCell ref="E10:E13"/>
    <mergeCell ref="G10:G13"/>
    <mergeCell ref="H10:H13"/>
    <mergeCell ref="I10:K10"/>
    <mergeCell ref="L10:L13"/>
    <mergeCell ref="X8:X14"/>
    <mergeCell ref="G9:K9"/>
    <mergeCell ref="L9:P9"/>
    <mergeCell ref="Q9:R9"/>
    <mergeCell ref="S9:W9"/>
    <mergeCell ref="M10:O10"/>
    <mergeCell ref="P10:P13"/>
    <mergeCell ref="Q10:Q13"/>
    <mergeCell ref="R10:R13"/>
    <mergeCell ref="A6:W6"/>
    <mergeCell ref="A8:A13"/>
    <mergeCell ref="B8:B13"/>
    <mergeCell ref="C8:C13"/>
    <mergeCell ref="D8:E9"/>
    <mergeCell ref="F8:F13"/>
    <mergeCell ref="G8:P8"/>
    <mergeCell ref="Q8:W8"/>
    <mergeCell ref="A3:W3"/>
    <mergeCell ref="A2:W2"/>
    <mergeCell ref="A1:W1"/>
    <mergeCell ref="A4:W4"/>
    <mergeCell ref="A5:W5"/>
  </mergeCells>
  <conditionalFormatting sqref="W25:W28 W60:W62 W49 W51:W53 W55:W58 W16:W23 W30:W35 W37:W46 W80:W87 W95 W64:W78">
    <cfRule type="cellIs" dxfId="121" priority="147" operator="lessThan">
      <formula>S16/100*30</formula>
    </cfRule>
  </conditionalFormatting>
  <conditionalFormatting sqref="U25:U28 U60:U62 U49 U51:U53 U55:U58 U16:U23 U30:U35 U37:U46 U80:U87 U95 U64:U78">
    <cfRule type="cellIs" dxfId="120" priority="146" operator="greaterThan">
      <formula>S16/100*15</formula>
    </cfRule>
  </conditionalFormatting>
  <conditionalFormatting sqref="L25:L28 L60:L62 L49 L51:L53 L55:L58 L16:L23 L30:L35 L37:L46 L80:L87 L95 L64:L78">
    <cfRule type="cellIs" dxfId="119" priority="145" operator="greaterThan">
      <formula>G16</formula>
    </cfRule>
  </conditionalFormatting>
  <conditionalFormatting sqref="O25:O28 O60:O62 O49 O51:O53 O55:O58 O16:O23 O30:O35 O37:O46 O80:O87 O95 O64:O78">
    <cfRule type="cellIs" dxfId="118" priority="144" operator="greaterThan">
      <formula>$K16</formula>
    </cfRule>
  </conditionalFormatting>
  <conditionalFormatting sqref="N25:N28 N60:N62 N49 N51:N53 N55:N58 N16:N23 N30:N35 N37:N46 N80:N87 N95 N64:N78">
    <cfRule type="cellIs" dxfId="117" priority="143" operator="greaterThan">
      <formula>$J16</formula>
    </cfRule>
  </conditionalFormatting>
  <conditionalFormatting sqref="M25:M28 M60:M62 M49 M51:M53 M55:M58 M16:M23 M30:M35 M37:M46 M80:M87 M95 M64:M78">
    <cfRule type="cellIs" dxfId="116" priority="142" operator="greaterThan">
      <formula>$I16</formula>
    </cfRule>
  </conditionalFormatting>
  <conditionalFormatting sqref="S25:S28 S60:S62 S49 S51:S53 S55:S58 S16:S23 S30:S35 S37:S46 S80:S87 S95 S64:S78">
    <cfRule type="expression" dxfId="115" priority="148">
      <formula>AND($C16&lt;8,$F16&lt;7,$S16&gt;0)</formula>
    </cfRule>
    <cfRule type="cellIs" dxfId="114" priority="149" operator="greaterThan">
      <formula>Q16</formula>
    </cfRule>
  </conditionalFormatting>
  <conditionalFormatting sqref="B83:B86 B95">
    <cfRule type="duplicateValues" dxfId="113" priority="4278"/>
  </conditionalFormatting>
  <conditionalFormatting sqref="M24">
    <cfRule type="cellIs" dxfId="112" priority="132" operator="greaterThan">
      <formula>$I24</formula>
    </cfRule>
  </conditionalFormatting>
  <conditionalFormatting sqref="B80:B81 B55:B57 B16:B23 B25:B28 B30:B34 B37:B46 B60:B61 B64:B78 B51:B52">
    <cfRule type="duplicateValues" dxfId="111" priority="4279"/>
  </conditionalFormatting>
  <conditionalFormatting sqref="W24">
    <cfRule type="cellIs" dxfId="110" priority="137" operator="lessThan">
      <formula>S24/100*30</formula>
    </cfRule>
  </conditionalFormatting>
  <conditionalFormatting sqref="U24">
    <cfRule type="cellIs" dxfId="109" priority="136" operator="greaterThan">
      <formula>S24/100*15</formula>
    </cfRule>
  </conditionalFormatting>
  <conditionalFormatting sqref="L24">
    <cfRule type="cellIs" dxfId="108" priority="135" operator="greaterThan">
      <formula>G24</formula>
    </cfRule>
  </conditionalFormatting>
  <conditionalFormatting sqref="O24">
    <cfRule type="cellIs" dxfId="107" priority="134" operator="greaterThan">
      <formula>$K24</formula>
    </cfRule>
  </conditionalFormatting>
  <conditionalFormatting sqref="N24">
    <cfRule type="cellIs" dxfId="106" priority="133" operator="greaterThan">
      <formula>$J24</formula>
    </cfRule>
  </conditionalFormatting>
  <conditionalFormatting sqref="S24">
    <cfRule type="expression" dxfId="105" priority="138">
      <formula>AND($C24&lt;8,$F24&lt;7,$S24&gt;0)</formula>
    </cfRule>
    <cfRule type="cellIs" dxfId="104" priority="139" operator="greaterThan">
      <formula>Q24</formula>
    </cfRule>
  </conditionalFormatting>
  <conditionalFormatting sqref="B24">
    <cfRule type="duplicateValues" dxfId="103" priority="140"/>
  </conditionalFormatting>
  <conditionalFormatting sqref="W29">
    <cfRule type="cellIs" dxfId="102" priority="129" operator="lessThan">
      <formula>S29/100*30</formula>
    </cfRule>
  </conditionalFormatting>
  <conditionalFormatting sqref="U29">
    <cfRule type="cellIs" dxfId="101" priority="128" operator="greaterThan">
      <formula>S29/100*15</formula>
    </cfRule>
  </conditionalFormatting>
  <conditionalFormatting sqref="L29">
    <cfRule type="cellIs" dxfId="100" priority="127" operator="greaterThan">
      <formula>G29</formula>
    </cfRule>
  </conditionalFormatting>
  <conditionalFormatting sqref="O29">
    <cfRule type="cellIs" dxfId="99" priority="126" operator="greaterThan">
      <formula>$K29</formula>
    </cfRule>
  </conditionalFormatting>
  <conditionalFormatting sqref="N29">
    <cfRule type="cellIs" dxfId="98" priority="125" operator="greaterThan">
      <formula>$J29</formula>
    </cfRule>
  </conditionalFormatting>
  <conditionalFormatting sqref="M29">
    <cfRule type="cellIs" dxfId="97" priority="124" operator="greaterThan">
      <formula>$I29</formula>
    </cfRule>
  </conditionalFormatting>
  <conditionalFormatting sqref="S29">
    <cfRule type="expression" dxfId="96" priority="130">
      <formula>AND($C29&lt;8,$F29&lt;7,$S29&gt;0)</formula>
    </cfRule>
    <cfRule type="cellIs" dxfId="95" priority="131" operator="greaterThan">
      <formula>Q29</formula>
    </cfRule>
  </conditionalFormatting>
  <conditionalFormatting sqref="B29">
    <cfRule type="duplicateValues" dxfId="94" priority="123"/>
  </conditionalFormatting>
  <conditionalFormatting sqref="W36">
    <cfRule type="cellIs" dxfId="93" priority="111" operator="lessThan">
      <formula>S36/100*30</formula>
    </cfRule>
  </conditionalFormatting>
  <conditionalFormatting sqref="U36">
    <cfRule type="cellIs" dxfId="92" priority="110" operator="greaterThan">
      <formula>S36/100*15</formula>
    </cfRule>
  </conditionalFormatting>
  <conditionalFormatting sqref="L36">
    <cfRule type="cellIs" dxfId="91" priority="109" operator="greaterThan">
      <formula>G36</formula>
    </cfRule>
  </conditionalFormatting>
  <conditionalFormatting sqref="O36">
    <cfRule type="cellIs" dxfId="90" priority="108" operator="greaterThan">
      <formula>$K36</formula>
    </cfRule>
  </conditionalFormatting>
  <conditionalFormatting sqref="N36">
    <cfRule type="cellIs" dxfId="89" priority="107" operator="greaterThan">
      <formula>$J36</formula>
    </cfRule>
  </conditionalFormatting>
  <conditionalFormatting sqref="M36">
    <cfRule type="cellIs" dxfId="88" priority="106" operator="greaterThan">
      <formula>$I36</formula>
    </cfRule>
  </conditionalFormatting>
  <conditionalFormatting sqref="S36">
    <cfRule type="expression" dxfId="87" priority="112">
      <formula>AND($C36&lt;8,$F36&lt;7,$S36&gt;0)</formula>
    </cfRule>
    <cfRule type="cellIs" dxfId="86" priority="113" operator="greaterThan">
      <formula>Q36</formula>
    </cfRule>
  </conditionalFormatting>
  <conditionalFormatting sqref="B36">
    <cfRule type="duplicateValues" dxfId="85" priority="105"/>
  </conditionalFormatting>
  <conditionalFormatting sqref="B35">
    <cfRule type="duplicateValues" dxfId="84" priority="104"/>
  </conditionalFormatting>
  <conditionalFormatting sqref="W54">
    <cfRule type="cellIs" dxfId="83" priority="101" operator="lessThan">
      <formula>S54/100*30</formula>
    </cfRule>
  </conditionalFormatting>
  <conditionalFormatting sqref="U54">
    <cfRule type="cellIs" dxfId="82" priority="100" operator="greaterThan">
      <formula>S54/100*15</formula>
    </cfRule>
  </conditionalFormatting>
  <conditionalFormatting sqref="L54">
    <cfRule type="cellIs" dxfId="81" priority="99" operator="greaterThan">
      <formula>G54</formula>
    </cfRule>
  </conditionalFormatting>
  <conditionalFormatting sqref="O54">
    <cfRule type="cellIs" dxfId="80" priority="98" operator="greaterThan">
      <formula>$K54</formula>
    </cfRule>
  </conditionalFormatting>
  <conditionalFormatting sqref="N54">
    <cfRule type="cellIs" dxfId="79" priority="97" operator="greaterThan">
      <formula>$J54</formula>
    </cfRule>
  </conditionalFormatting>
  <conditionalFormatting sqref="M54">
    <cfRule type="cellIs" dxfId="78" priority="96" operator="greaterThan">
      <formula>$I54</formula>
    </cfRule>
  </conditionalFormatting>
  <conditionalFormatting sqref="S54">
    <cfRule type="expression" dxfId="77" priority="102">
      <formula>AND($C54&lt;8,$F54&lt;7,$S54&gt;0)</formula>
    </cfRule>
    <cfRule type="cellIs" dxfId="76" priority="103" operator="greaterThan">
      <formula>Q54</formula>
    </cfRule>
  </conditionalFormatting>
  <conditionalFormatting sqref="B54">
    <cfRule type="duplicateValues" dxfId="75" priority="95"/>
  </conditionalFormatting>
  <conditionalFormatting sqref="B53">
    <cfRule type="duplicateValues" dxfId="74" priority="94"/>
  </conditionalFormatting>
  <conditionalFormatting sqref="W59">
    <cfRule type="cellIs" dxfId="73" priority="91" operator="lessThan">
      <formula>S59/100*30</formula>
    </cfRule>
  </conditionalFormatting>
  <conditionalFormatting sqref="U59">
    <cfRule type="cellIs" dxfId="72" priority="90" operator="greaterThan">
      <formula>S59/100*15</formula>
    </cfRule>
  </conditionalFormatting>
  <conditionalFormatting sqref="L59">
    <cfRule type="cellIs" dxfId="71" priority="89" operator="greaterThan">
      <formula>G59</formula>
    </cfRule>
  </conditionalFormatting>
  <conditionalFormatting sqref="O59">
    <cfRule type="cellIs" dxfId="70" priority="88" operator="greaterThan">
      <formula>$K59</formula>
    </cfRule>
  </conditionalFormatting>
  <conditionalFormatting sqref="N59">
    <cfRule type="cellIs" dxfId="69" priority="87" operator="greaterThan">
      <formula>$J59</formula>
    </cfRule>
  </conditionalFormatting>
  <conditionalFormatting sqref="M59">
    <cfRule type="cellIs" dxfId="68" priority="86" operator="greaterThan">
      <formula>$I59</formula>
    </cfRule>
  </conditionalFormatting>
  <conditionalFormatting sqref="S59">
    <cfRule type="expression" dxfId="67" priority="92">
      <formula>AND($C59&lt;8,$F59&lt;7,$S59&gt;0)</formula>
    </cfRule>
    <cfRule type="cellIs" dxfId="66" priority="93" operator="greaterThan">
      <formula>Q59</formula>
    </cfRule>
  </conditionalFormatting>
  <conditionalFormatting sqref="B59">
    <cfRule type="duplicateValues" dxfId="65" priority="85"/>
  </conditionalFormatting>
  <conditionalFormatting sqref="B58">
    <cfRule type="duplicateValues" dxfId="64" priority="84"/>
  </conditionalFormatting>
  <conditionalFormatting sqref="W63">
    <cfRule type="cellIs" dxfId="63" priority="81" operator="lessThan">
      <formula>S63/100*30</formula>
    </cfRule>
  </conditionalFormatting>
  <conditionalFormatting sqref="U63">
    <cfRule type="cellIs" dxfId="62" priority="80" operator="greaterThan">
      <formula>S63/100*15</formula>
    </cfRule>
  </conditionalFormatting>
  <conditionalFormatting sqref="L63">
    <cfRule type="cellIs" dxfId="61" priority="79" operator="greaterThan">
      <formula>G63</formula>
    </cfRule>
  </conditionalFormatting>
  <conditionalFormatting sqref="O63">
    <cfRule type="cellIs" dxfId="60" priority="78" operator="greaterThan">
      <formula>$K63</formula>
    </cfRule>
  </conditionalFormatting>
  <conditionalFormatting sqref="N63">
    <cfRule type="cellIs" dxfId="59" priority="77" operator="greaterThan">
      <formula>$J63</formula>
    </cfRule>
  </conditionalFormatting>
  <conditionalFormatting sqref="M63">
    <cfRule type="cellIs" dxfId="58" priority="76" operator="greaterThan">
      <formula>$I63</formula>
    </cfRule>
  </conditionalFormatting>
  <conditionalFormatting sqref="S63">
    <cfRule type="expression" dxfId="57" priority="82">
      <formula>AND($C63&lt;8,$F63&lt;7,$S63&gt;0)</formula>
    </cfRule>
    <cfRule type="cellIs" dxfId="56" priority="83" operator="greaterThan">
      <formula>Q63</formula>
    </cfRule>
  </conditionalFormatting>
  <conditionalFormatting sqref="B63">
    <cfRule type="duplicateValues" dxfId="55" priority="75"/>
  </conditionalFormatting>
  <conditionalFormatting sqref="B62">
    <cfRule type="duplicateValues" dxfId="54" priority="74"/>
  </conditionalFormatting>
  <conditionalFormatting sqref="W88:W94">
    <cfRule type="cellIs" dxfId="53" priority="70" operator="lessThan">
      <formula>S88/100*30</formula>
    </cfRule>
  </conditionalFormatting>
  <conditionalFormatting sqref="U88:U94">
    <cfRule type="cellIs" dxfId="52" priority="69" operator="greaterThan">
      <formula>S88/100*15</formula>
    </cfRule>
  </conditionalFormatting>
  <conditionalFormatting sqref="L88:L94">
    <cfRule type="cellIs" dxfId="51" priority="68" operator="greaterThan">
      <formula>G88</formula>
    </cfRule>
  </conditionalFormatting>
  <conditionalFormatting sqref="O88:O94">
    <cfRule type="cellIs" dxfId="50" priority="67" operator="greaterThan">
      <formula>$K88</formula>
    </cfRule>
  </conditionalFormatting>
  <conditionalFormatting sqref="N88:N94">
    <cfRule type="cellIs" dxfId="49" priority="66" operator="greaterThan">
      <formula>$J88</formula>
    </cfRule>
  </conditionalFormatting>
  <conditionalFormatting sqref="M88:M94">
    <cfRule type="cellIs" dxfId="48" priority="65" operator="greaterThan">
      <formula>$I88</formula>
    </cfRule>
  </conditionalFormatting>
  <conditionalFormatting sqref="S88:S94">
    <cfRule type="expression" dxfId="47" priority="71">
      <formula>AND($C88&lt;8,$F88&lt;7,$S88&gt;0)</formula>
    </cfRule>
    <cfRule type="cellIs" dxfId="46" priority="72" operator="greaterThan">
      <formula>Q88</formula>
    </cfRule>
  </conditionalFormatting>
  <conditionalFormatting sqref="B87">
    <cfRule type="duplicateValues" dxfId="45" priority="64"/>
  </conditionalFormatting>
  <conditionalFormatting sqref="W50">
    <cfRule type="cellIs" dxfId="44" priority="51" operator="lessThan">
      <formula>S50/100*30</formula>
    </cfRule>
  </conditionalFormatting>
  <conditionalFormatting sqref="U50">
    <cfRule type="cellIs" dxfId="43" priority="50" operator="greaterThan">
      <formula>S50/100*15</formula>
    </cfRule>
  </conditionalFormatting>
  <conditionalFormatting sqref="L50">
    <cfRule type="cellIs" dxfId="42" priority="49" operator="greaterThan">
      <formula>G50</formula>
    </cfRule>
  </conditionalFormatting>
  <conditionalFormatting sqref="O50">
    <cfRule type="cellIs" dxfId="41" priority="48" operator="greaterThan">
      <formula>$K50</formula>
    </cfRule>
  </conditionalFormatting>
  <conditionalFormatting sqref="N50">
    <cfRule type="cellIs" dxfId="40" priority="47" operator="greaterThan">
      <formula>$J50</formula>
    </cfRule>
  </conditionalFormatting>
  <conditionalFormatting sqref="M50">
    <cfRule type="cellIs" dxfId="39" priority="46" operator="greaterThan">
      <formula>$I50</formula>
    </cfRule>
  </conditionalFormatting>
  <conditionalFormatting sqref="S50">
    <cfRule type="expression" dxfId="38" priority="52">
      <formula>AND($C50&lt;8,$F50&lt;7,$S50&gt;0)</formula>
    </cfRule>
    <cfRule type="cellIs" dxfId="37" priority="53" operator="greaterThan">
      <formula>Q50</formula>
    </cfRule>
  </conditionalFormatting>
  <conditionalFormatting sqref="B50">
    <cfRule type="duplicateValues" dxfId="36" priority="45"/>
  </conditionalFormatting>
  <conditionalFormatting sqref="B49">
    <cfRule type="duplicateValues" dxfId="35" priority="44"/>
  </conditionalFormatting>
  <conditionalFormatting sqref="M79">
    <cfRule type="cellIs" dxfId="34" priority="35" operator="greaterThan">
      <formula>$I79</formula>
    </cfRule>
  </conditionalFormatting>
  <conditionalFormatting sqref="W79">
    <cfRule type="cellIs" dxfId="33" priority="40" operator="lessThan">
      <formula>S79/100*30</formula>
    </cfRule>
  </conditionalFormatting>
  <conditionalFormatting sqref="U79">
    <cfRule type="cellIs" dxfId="32" priority="39" operator="greaterThan">
      <formula>S79/100*15</formula>
    </cfRule>
  </conditionalFormatting>
  <conditionalFormatting sqref="L79">
    <cfRule type="cellIs" dxfId="31" priority="38" operator="greaterThan">
      <formula>G79</formula>
    </cfRule>
  </conditionalFormatting>
  <conditionalFormatting sqref="O79">
    <cfRule type="cellIs" dxfId="30" priority="37" operator="greaterThan">
      <formula>$K79</formula>
    </cfRule>
  </conditionalFormatting>
  <conditionalFormatting sqref="N79">
    <cfRule type="cellIs" dxfId="29" priority="36" operator="greaterThan">
      <formula>$J79</formula>
    </cfRule>
  </conditionalFormatting>
  <conditionalFormatting sqref="S79">
    <cfRule type="expression" dxfId="28" priority="41">
      <formula>AND($C79&lt;8,$F79&lt;7,$S79&gt;0)</formula>
    </cfRule>
    <cfRule type="cellIs" dxfId="27" priority="42" operator="greaterThan">
      <formula>Q79</formula>
    </cfRule>
  </conditionalFormatting>
  <conditionalFormatting sqref="B79">
    <cfRule type="duplicateValues" dxfId="26" priority="43"/>
  </conditionalFormatting>
  <conditionalFormatting sqref="B47">
    <cfRule type="duplicateValues" dxfId="25" priority="26"/>
  </conditionalFormatting>
  <conditionalFormatting sqref="B48">
    <cfRule type="duplicateValues" dxfId="24" priority="17"/>
  </conditionalFormatting>
  <conditionalFormatting sqref="W47">
    <cfRule type="cellIs" dxfId="23" priority="14" operator="lessThan">
      <formula>S47/100*30</formula>
    </cfRule>
  </conditionalFormatting>
  <conditionalFormatting sqref="U47">
    <cfRule type="cellIs" dxfId="22" priority="13" operator="greaterThan">
      <formula>S47/100*15</formula>
    </cfRule>
  </conditionalFormatting>
  <conditionalFormatting sqref="L47">
    <cfRule type="cellIs" dxfId="21" priority="12" operator="greaterThan">
      <formula>G47</formula>
    </cfRule>
  </conditionalFormatting>
  <conditionalFormatting sqref="O47">
    <cfRule type="cellIs" dxfId="20" priority="11" operator="greaterThan">
      <formula>$K47</formula>
    </cfRule>
  </conditionalFormatting>
  <conditionalFormatting sqref="N47">
    <cfRule type="cellIs" dxfId="19" priority="10" operator="greaterThan">
      <formula>$J47</formula>
    </cfRule>
  </conditionalFormatting>
  <conditionalFormatting sqref="M47">
    <cfRule type="cellIs" dxfId="18" priority="9" operator="greaterThan">
      <formula>$I47</formula>
    </cfRule>
  </conditionalFormatting>
  <conditionalFormatting sqref="S47">
    <cfRule type="expression" dxfId="17" priority="15">
      <formula>AND($C47&lt;8,$F47&lt;7,$S47&gt;0)</formula>
    </cfRule>
    <cfRule type="cellIs" dxfId="16" priority="16" operator="greaterThan">
      <formula>Q47</formula>
    </cfRule>
  </conditionalFormatting>
  <conditionalFormatting sqref="W48">
    <cfRule type="cellIs" dxfId="15" priority="6" operator="lessThan">
      <formula>S48/100*30</formula>
    </cfRule>
  </conditionalFormatting>
  <conditionalFormatting sqref="U48">
    <cfRule type="cellIs" dxfId="14" priority="5" operator="greaterThan">
      <formula>S48/100*15</formula>
    </cfRule>
  </conditionalFormatting>
  <conditionalFormatting sqref="L48">
    <cfRule type="cellIs" dxfId="13" priority="4" operator="greaterThan">
      <formula>G48</formula>
    </cfRule>
  </conditionalFormatting>
  <conditionalFormatting sqref="O48">
    <cfRule type="cellIs" dxfId="12" priority="3" operator="greaterThan">
      <formula>$K48</formula>
    </cfRule>
  </conditionalFormatting>
  <conditionalFormatting sqref="N48">
    <cfRule type="cellIs" dxfId="11" priority="2" operator="greaterThan">
      <formula>$J48</formula>
    </cfRule>
  </conditionalFormatting>
  <conditionalFormatting sqref="M48">
    <cfRule type="cellIs" dxfId="10" priority="1" operator="greaterThan">
      <formula>$I48</formula>
    </cfRule>
  </conditionalFormatting>
  <conditionalFormatting sqref="S48">
    <cfRule type="expression" dxfId="9" priority="7">
      <formula>AND($C48&lt;8,$F48&lt;7,$S48&gt;0)</formula>
    </cfRule>
    <cfRule type="cellIs" dxfId="8" priority="8" operator="greaterThan">
      <formula>Q48</formula>
    </cfRule>
  </conditionalFormatting>
  <conditionalFormatting sqref="B88:B94">
    <cfRule type="duplicateValues" dxfId="7" priority="4326"/>
  </conditionalFormatting>
  <pageMargins left="0.7" right="0.7" top="0.75" bottom="0.75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view="pageBreakPreview" zoomScale="96" zoomScaleNormal="70" zoomScaleSheetLayoutView="96" workbookViewId="0">
      <pane xSplit="2" ySplit="12" topLeftCell="C13" activePane="bottomRight" state="frozen"/>
      <selection activeCell="B188" sqref="B188"/>
      <selection pane="topRight" activeCell="B188" sqref="B188"/>
      <selection pane="bottomLeft" activeCell="B188" sqref="B188"/>
      <selection pane="bottomRight" activeCell="M44" sqref="M44"/>
    </sheetView>
  </sheetViews>
  <sheetFormatPr defaultColWidth="8.85546875" defaultRowHeight="12.75" x14ac:dyDescent="0.25"/>
  <cols>
    <col min="1" max="1" width="4.5703125" style="13" customWidth="1"/>
    <col min="2" max="2" width="41.140625" style="5" customWidth="1"/>
    <col min="3" max="3" width="17.140625" style="13" customWidth="1"/>
    <col min="4" max="4" width="8.28515625" style="13" customWidth="1"/>
    <col min="5" max="5" width="10.85546875" style="13" customWidth="1"/>
    <col min="6" max="6" width="22.7109375" style="13" customWidth="1"/>
    <col min="7" max="7" width="8.85546875" style="13" customWidth="1"/>
    <col min="8" max="8" width="9.42578125" style="13" customWidth="1"/>
    <col min="9" max="9" width="8.85546875" style="13" customWidth="1"/>
    <col min="10" max="10" width="9" style="13" customWidth="1"/>
    <col min="11" max="12" width="8.85546875" style="13" customWidth="1"/>
    <col min="13" max="13" width="8.85546875" style="13"/>
    <col min="14" max="14" width="8.85546875" style="13" customWidth="1"/>
    <col min="15" max="15" width="11.5703125" style="9" customWidth="1"/>
    <col min="16" max="16384" width="8.85546875" style="13"/>
  </cols>
  <sheetData>
    <row r="1" spans="1:15" ht="15" x14ac:dyDescent="0.25">
      <c r="A1" s="57" t="s">
        <v>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5" ht="15" x14ac:dyDescent="0.25">
      <c r="A2" s="57" t="s">
        <v>95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5" ht="15" x14ac:dyDescent="0.25">
      <c r="A3" s="58" t="s">
        <v>60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5" ht="15" x14ac:dyDescent="0.25">
      <c r="A4" s="58" t="s">
        <v>21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5" x14ac:dyDescent="0.25">
      <c r="B5" s="13"/>
    </row>
    <row r="6" spans="1:15" ht="13.9" customHeight="1" x14ac:dyDescent="0.25">
      <c r="A6" s="56" t="s">
        <v>4</v>
      </c>
      <c r="B6" s="59" t="s">
        <v>81</v>
      </c>
      <c r="C6" s="56" t="s">
        <v>80</v>
      </c>
      <c r="D6" s="56" t="s">
        <v>82</v>
      </c>
      <c r="E6" s="56"/>
      <c r="F6" s="59" t="s">
        <v>83</v>
      </c>
      <c r="G6" s="56" t="s">
        <v>5</v>
      </c>
      <c r="H6" s="56"/>
      <c r="I6" s="56"/>
      <c r="J6" s="56"/>
      <c r="K6" s="56" t="s">
        <v>6</v>
      </c>
      <c r="L6" s="56"/>
      <c r="M6" s="56"/>
      <c r="N6" s="56"/>
      <c r="O6" s="55" t="s">
        <v>7</v>
      </c>
    </row>
    <row r="7" spans="1:15" ht="239.25" customHeight="1" x14ac:dyDescent="0.25">
      <c r="A7" s="56"/>
      <c r="B7" s="60"/>
      <c r="C7" s="56"/>
      <c r="D7" s="56"/>
      <c r="E7" s="56"/>
      <c r="F7" s="60"/>
      <c r="G7" s="56" t="s">
        <v>8</v>
      </c>
      <c r="H7" s="56"/>
      <c r="I7" s="56" t="s">
        <v>9</v>
      </c>
      <c r="J7" s="56"/>
      <c r="K7" s="56" t="s">
        <v>85</v>
      </c>
      <c r="L7" s="56"/>
      <c r="M7" s="56" t="s">
        <v>10</v>
      </c>
      <c r="N7" s="56"/>
      <c r="O7" s="55"/>
    </row>
    <row r="8" spans="1:15" ht="13.9" customHeight="1" x14ac:dyDescent="0.25">
      <c r="A8" s="56"/>
      <c r="B8" s="60"/>
      <c r="C8" s="56"/>
      <c r="D8" s="56" t="s">
        <v>93</v>
      </c>
      <c r="E8" s="56" t="s">
        <v>126</v>
      </c>
      <c r="F8" s="60"/>
      <c r="G8" s="56" t="s">
        <v>0</v>
      </c>
      <c r="H8" s="56" t="s">
        <v>11</v>
      </c>
      <c r="I8" s="56" t="s">
        <v>0</v>
      </c>
      <c r="J8" s="56" t="s">
        <v>14</v>
      </c>
      <c r="K8" s="56" t="s">
        <v>0</v>
      </c>
      <c r="L8" s="56" t="s">
        <v>11</v>
      </c>
      <c r="M8" s="56" t="s">
        <v>0</v>
      </c>
      <c r="N8" s="56" t="s">
        <v>11</v>
      </c>
      <c r="O8" s="55"/>
    </row>
    <row r="9" spans="1:15" ht="12.75" customHeight="1" x14ac:dyDescent="0.25">
      <c r="A9" s="56"/>
      <c r="B9" s="60"/>
      <c r="C9" s="56"/>
      <c r="D9" s="56"/>
      <c r="E9" s="56"/>
      <c r="F9" s="60"/>
      <c r="G9" s="56"/>
      <c r="H9" s="56"/>
      <c r="I9" s="56"/>
      <c r="J9" s="56"/>
      <c r="K9" s="56"/>
      <c r="L9" s="56"/>
      <c r="M9" s="56"/>
      <c r="N9" s="56"/>
      <c r="O9" s="55"/>
    </row>
    <row r="10" spans="1:15" ht="12.75" customHeight="1" x14ac:dyDescent="0.25">
      <c r="A10" s="56"/>
      <c r="B10" s="60"/>
      <c r="C10" s="56"/>
      <c r="D10" s="56"/>
      <c r="E10" s="56"/>
      <c r="F10" s="60"/>
      <c r="G10" s="56"/>
      <c r="H10" s="56"/>
      <c r="I10" s="56"/>
      <c r="J10" s="56"/>
      <c r="K10" s="56"/>
      <c r="L10" s="56"/>
      <c r="M10" s="56"/>
      <c r="N10" s="56"/>
      <c r="O10" s="55"/>
    </row>
    <row r="11" spans="1:15" ht="0.75" customHeight="1" x14ac:dyDescent="0.25">
      <c r="A11" s="56"/>
      <c r="B11" s="61"/>
      <c r="C11" s="56"/>
      <c r="D11" s="56"/>
      <c r="E11" s="56"/>
      <c r="F11" s="61"/>
      <c r="G11" s="56"/>
      <c r="H11" s="56"/>
      <c r="I11" s="56"/>
      <c r="J11" s="56"/>
      <c r="K11" s="56"/>
      <c r="L11" s="56"/>
      <c r="M11" s="56"/>
      <c r="N11" s="56"/>
      <c r="O11" s="55"/>
    </row>
    <row r="12" spans="1:15" ht="15" x14ac:dyDescent="0.25">
      <c r="A12" s="23">
        <v>1</v>
      </c>
      <c r="B12" s="25">
        <v>2</v>
      </c>
      <c r="C12" s="23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12</v>
      </c>
      <c r="J12" s="23">
        <v>16</v>
      </c>
      <c r="K12" s="23">
        <v>17</v>
      </c>
      <c r="L12" s="23">
        <v>18</v>
      </c>
      <c r="M12" s="23">
        <v>19</v>
      </c>
      <c r="N12" s="23">
        <v>20</v>
      </c>
      <c r="O12" s="55"/>
    </row>
    <row r="13" spans="1:15" ht="15" x14ac:dyDescent="0.25">
      <c r="A13" s="22">
        <v>1</v>
      </c>
      <c r="B13" s="26" t="s">
        <v>41</v>
      </c>
      <c r="C13" s="23" t="s">
        <v>39</v>
      </c>
      <c r="D13" s="22" t="s">
        <v>39</v>
      </c>
      <c r="E13" s="7" t="s">
        <v>39</v>
      </c>
      <c r="F13" s="2" t="s">
        <v>39</v>
      </c>
      <c r="G13" s="20"/>
      <c r="H13" s="24" t="s">
        <v>39</v>
      </c>
      <c r="I13" s="20"/>
      <c r="J13" s="23" t="s">
        <v>39</v>
      </c>
      <c r="K13" s="23" t="s">
        <v>39</v>
      </c>
      <c r="L13" s="20" t="s">
        <v>39</v>
      </c>
      <c r="M13" s="20"/>
      <c r="N13" s="21" t="s">
        <v>39</v>
      </c>
      <c r="O13" s="17" t="s">
        <v>39</v>
      </c>
    </row>
    <row r="14" spans="1:15" ht="15" x14ac:dyDescent="0.25">
      <c r="A14" s="22" t="s">
        <v>39</v>
      </c>
      <c r="B14" s="6" t="s">
        <v>65</v>
      </c>
      <c r="C14" s="23">
        <v>158.5</v>
      </c>
      <c r="D14" s="7">
        <v>97</v>
      </c>
      <c r="E14" s="7">
        <v>92</v>
      </c>
      <c r="F14" s="2">
        <f t="shared" ref="F14:F43" si="0">E14/C14</f>
        <v>0.58044164037854895</v>
      </c>
      <c r="G14" s="20">
        <v>3</v>
      </c>
      <c r="H14" s="24">
        <f t="shared" ref="H14:H43" si="1">IF(D14=0, 0,100/D14*G14)</f>
        <v>3.0927835051546388</v>
      </c>
      <c r="I14" s="20">
        <v>3</v>
      </c>
      <c r="J14" s="23">
        <f t="shared" ref="J14:J43" si="2">IF(G14=0, 0,I14/G14*100)</f>
        <v>100</v>
      </c>
      <c r="K14" s="23">
        <f t="shared" ref="K14" si="3">E14*O14/100</f>
        <v>9.1999999999999993</v>
      </c>
      <c r="L14" s="20">
        <f t="shared" ref="L14:L43" si="4">IF(E14=0, 0,100/E14*K14)</f>
        <v>9.9999999999999982</v>
      </c>
      <c r="M14" s="54">
        <v>3</v>
      </c>
      <c r="N14" s="21">
        <f t="shared" ref="N14:N43" si="5">IF(E14=0, 0,100/E14*M14)</f>
        <v>3.2608695652173911</v>
      </c>
      <c r="O14" s="17">
        <v>10</v>
      </c>
    </row>
    <row r="15" spans="1:15" ht="15" x14ac:dyDescent="0.25">
      <c r="A15" s="22">
        <v>2</v>
      </c>
      <c r="B15" s="26" t="s">
        <v>40</v>
      </c>
      <c r="C15" s="32"/>
      <c r="D15" s="7"/>
      <c r="E15" s="7"/>
      <c r="F15" s="2"/>
      <c r="G15" s="33"/>
      <c r="H15" s="24"/>
      <c r="I15" s="33"/>
      <c r="J15" s="32"/>
      <c r="K15" s="32"/>
      <c r="L15" s="33"/>
      <c r="M15" s="54"/>
      <c r="N15" s="21"/>
      <c r="O15" s="17"/>
    </row>
    <row r="16" spans="1:15" ht="15" x14ac:dyDescent="0.25">
      <c r="A16" s="22"/>
      <c r="B16" s="6" t="s">
        <v>62</v>
      </c>
      <c r="C16" s="32">
        <v>19</v>
      </c>
      <c r="D16" s="7">
        <v>10</v>
      </c>
      <c r="E16" s="7">
        <v>31</v>
      </c>
      <c r="F16" s="2">
        <f t="shared" si="0"/>
        <v>1.631578947368421</v>
      </c>
      <c r="G16" s="33">
        <v>1</v>
      </c>
      <c r="H16" s="24">
        <f t="shared" si="1"/>
        <v>10</v>
      </c>
      <c r="I16" s="33">
        <v>1</v>
      </c>
      <c r="J16" s="32">
        <f t="shared" si="2"/>
        <v>100</v>
      </c>
      <c r="K16" s="32">
        <f t="shared" ref="K16" si="6">E16*O16/100</f>
        <v>3.1</v>
      </c>
      <c r="L16" s="33">
        <f t="shared" si="4"/>
        <v>10</v>
      </c>
      <c r="M16" s="54">
        <v>3</v>
      </c>
      <c r="N16" s="21">
        <f t="shared" si="5"/>
        <v>9.6774193548387082</v>
      </c>
      <c r="O16" s="17">
        <v>10</v>
      </c>
    </row>
    <row r="17" spans="1:15" ht="15" x14ac:dyDescent="0.25">
      <c r="A17" s="22">
        <v>3</v>
      </c>
      <c r="B17" s="26" t="s">
        <v>42</v>
      </c>
      <c r="C17" s="23"/>
      <c r="D17" s="7"/>
      <c r="E17" s="7"/>
      <c r="F17" s="2" t="s">
        <v>39</v>
      </c>
      <c r="G17" s="20"/>
      <c r="H17" s="24" t="s">
        <v>39</v>
      </c>
      <c r="I17" s="20"/>
      <c r="J17" s="23" t="s">
        <v>39</v>
      </c>
      <c r="K17" s="23" t="s">
        <v>39</v>
      </c>
      <c r="L17" s="20" t="s">
        <v>39</v>
      </c>
      <c r="M17" s="54"/>
      <c r="N17" s="21" t="s">
        <v>39</v>
      </c>
      <c r="O17" s="17" t="s">
        <v>39</v>
      </c>
    </row>
    <row r="18" spans="1:15" ht="15" x14ac:dyDescent="0.25">
      <c r="A18" s="22" t="s">
        <v>39</v>
      </c>
      <c r="B18" s="6" t="s">
        <v>75</v>
      </c>
      <c r="C18" s="23">
        <v>92.21</v>
      </c>
      <c r="D18" s="7">
        <v>36</v>
      </c>
      <c r="E18" s="7">
        <v>36</v>
      </c>
      <c r="F18" s="2">
        <f t="shared" si="0"/>
        <v>0.39041318728988184</v>
      </c>
      <c r="G18" s="20">
        <v>3</v>
      </c>
      <c r="H18" s="24">
        <f t="shared" si="1"/>
        <v>8.3333333333333321</v>
      </c>
      <c r="I18" s="20">
        <v>3</v>
      </c>
      <c r="J18" s="23">
        <f t="shared" si="2"/>
        <v>100</v>
      </c>
      <c r="K18" s="23">
        <f t="shared" ref="K18:K43" si="7">E18*O18/100</f>
        <v>3.6</v>
      </c>
      <c r="L18" s="20">
        <f t="shared" si="4"/>
        <v>10</v>
      </c>
      <c r="M18" s="54">
        <v>3</v>
      </c>
      <c r="N18" s="21">
        <f t="shared" si="5"/>
        <v>8.3333333333333321</v>
      </c>
      <c r="O18" s="17">
        <v>10</v>
      </c>
    </row>
    <row r="19" spans="1:15" ht="15" x14ac:dyDescent="0.25">
      <c r="A19" s="22">
        <v>4</v>
      </c>
      <c r="B19" s="26" t="s">
        <v>66</v>
      </c>
      <c r="C19" s="23"/>
      <c r="D19" s="7"/>
      <c r="E19" s="7"/>
      <c r="F19" s="2"/>
      <c r="G19" s="20"/>
      <c r="H19" s="24"/>
      <c r="I19" s="20"/>
      <c r="J19" s="23"/>
      <c r="K19" s="23"/>
      <c r="L19" s="20"/>
      <c r="M19" s="54"/>
      <c r="N19" s="21"/>
      <c r="O19" s="17">
        <v>10</v>
      </c>
    </row>
    <row r="20" spans="1:15" ht="15" x14ac:dyDescent="0.25">
      <c r="A20" s="22"/>
      <c r="B20" s="6" t="s">
        <v>76</v>
      </c>
      <c r="C20" s="32">
        <v>98.491</v>
      </c>
      <c r="D20" s="7">
        <v>51</v>
      </c>
      <c r="E20" s="7">
        <v>52</v>
      </c>
      <c r="F20" s="2">
        <f t="shared" ref="F20:F21" si="8">E20/C20</f>
        <v>0.52796702236752602</v>
      </c>
      <c r="G20" s="33">
        <v>5</v>
      </c>
      <c r="H20" s="24">
        <f t="shared" ref="H20" si="9">IF(D20=0, 0,100/D20*G20)</f>
        <v>9.8039215686274499</v>
      </c>
      <c r="I20" s="33">
        <v>0</v>
      </c>
      <c r="J20" s="32">
        <f t="shared" ref="J20" si="10">IF(G20=0, 0,I20/G20*100)</f>
        <v>0</v>
      </c>
      <c r="K20" s="32">
        <f t="shared" ref="K20" si="11">E20*O20/100</f>
        <v>5.2</v>
      </c>
      <c r="L20" s="33">
        <f t="shared" ref="L20" si="12">IF(E20=0, 0,100/E20*K20)</f>
        <v>10</v>
      </c>
      <c r="M20" s="54">
        <v>5</v>
      </c>
      <c r="N20" s="21">
        <f t="shared" ref="N20:N21" si="13">IF(E20=0, 0,100/E20*M20)</f>
        <v>9.615384615384615</v>
      </c>
      <c r="O20" s="17">
        <v>10</v>
      </c>
    </row>
    <row r="21" spans="1:15" ht="15" x14ac:dyDescent="0.25">
      <c r="A21" s="22"/>
      <c r="B21" s="6" t="s">
        <v>147</v>
      </c>
      <c r="C21" s="53">
        <v>9.1</v>
      </c>
      <c r="D21" s="7">
        <v>10</v>
      </c>
      <c r="E21" s="7">
        <v>21</v>
      </c>
      <c r="F21" s="2">
        <f t="shared" si="8"/>
        <v>2.3076923076923079</v>
      </c>
      <c r="G21" s="54">
        <v>0</v>
      </c>
      <c r="H21" s="24">
        <v>0</v>
      </c>
      <c r="I21" s="54">
        <v>0</v>
      </c>
      <c r="J21" s="53">
        <v>0</v>
      </c>
      <c r="K21" s="53">
        <v>2</v>
      </c>
      <c r="L21" s="54">
        <v>10</v>
      </c>
      <c r="M21" s="54">
        <v>2</v>
      </c>
      <c r="N21" s="21">
        <f t="shared" si="13"/>
        <v>9.5238095238095237</v>
      </c>
      <c r="O21" s="17"/>
    </row>
    <row r="22" spans="1:15" ht="15" x14ac:dyDescent="0.25">
      <c r="A22" s="22">
        <v>5</v>
      </c>
      <c r="B22" s="26" t="s">
        <v>44</v>
      </c>
      <c r="C22" s="23"/>
      <c r="D22" s="7"/>
      <c r="E22" s="7"/>
      <c r="F22" s="2"/>
      <c r="G22" s="20"/>
      <c r="H22" s="24"/>
      <c r="I22" s="20"/>
      <c r="J22" s="23"/>
      <c r="K22" s="23"/>
      <c r="L22" s="20"/>
      <c r="M22" s="54"/>
      <c r="N22" s="21"/>
      <c r="O22" s="17">
        <v>10</v>
      </c>
    </row>
    <row r="23" spans="1:15" ht="15" x14ac:dyDescent="0.25">
      <c r="A23" s="22" t="s">
        <v>39</v>
      </c>
      <c r="B23" s="6" t="s">
        <v>94</v>
      </c>
      <c r="C23" s="23">
        <v>129.69999999999999</v>
      </c>
      <c r="D23" s="7">
        <v>36</v>
      </c>
      <c r="E23" s="7">
        <v>47</v>
      </c>
      <c r="F23" s="2">
        <f t="shared" si="0"/>
        <v>0.36237471087124135</v>
      </c>
      <c r="G23" s="20">
        <v>3</v>
      </c>
      <c r="H23" s="24">
        <f t="shared" si="1"/>
        <v>8.3333333333333321</v>
      </c>
      <c r="I23" s="20">
        <v>1</v>
      </c>
      <c r="J23" s="23">
        <f t="shared" si="2"/>
        <v>33.333333333333329</v>
      </c>
      <c r="K23" s="23">
        <f t="shared" si="7"/>
        <v>4.7</v>
      </c>
      <c r="L23" s="20">
        <f t="shared" si="4"/>
        <v>10</v>
      </c>
      <c r="M23" s="54">
        <v>4</v>
      </c>
      <c r="N23" s="21">
        <f t="shared" si="5"/>
        <v>8.5106382978723403</v>
      </c>
      <c r="O23" s="17">
        <v>10</v>
      </c>
    </row>
    <row r="24" spans="1:15" ht="15" x14ac:dyDescent="0.25">
      <c r="A24" s="22">
        <v>6</v>
      </c>
      <c r="B24" s="26" t="s">
        <v>45</v>
      </c>
      <c r="C24" s="23"/>
      <c r="D24" s="7"/>
      <c r="E24" s="7"/>
      <c r="F24" s="2"/>
      <c r="G24" s="20"/>
      <c r="H24" s="24"/>
      <c r="I24" s="20"/>
      <c r="J24" s="23"/>
      <c r="K24" s="23"/>
      <c r="L24" s="20"/>
      <c r="M24" s="54"/>
      <c r="N24" s="21"/>
      <c r="O24" s="17">
        <v>10</v>
      </c>
    </row>
    <row r="25" spans="1:15" ht="15" x14ac:dyDescent="0.25">
      <c r="A25" s="22" t="s">
        <v>39</v>
      </c>
      <c r="B25" s="6" t="s">
        <v>74</v>
      </c>
      <c r="C25" s="23">
        <v>47.18</v>
      </c>
      <c r="D25" s="7">
        <v>40</v>
      </c>
      <c r="E25" s="7">
        <v>62</v>
      </c>
      <c r="F25" s="2">
        <f t="shared" si="0"/>
        <v>1.3141161509114032</v>
      </c>
      <c r="G25" s="20">
        <v>4</v>
      </c>
      <c r="H25" s="24">
        <f t="shared" si="1"/>
        <v>10</v>
      </c>
      <c r="I25" s="20">
        <v>2</v>
      </c>
      <c r="J25" s="23">
        <f t="shared" si="2"/>
        <v>50</v>
      </c>
      <c r="K25" s="23">
        <f t="shared" si="7"/>
        <v>6.2</v>
      </c>
      <c r="L25" s="20">
        <f t="shared" si="4"/>
        <v>10</v>
      </c>
      <c r="M25" s="54">
        <v>3</v>
      </c>
      <c r="N25" s="21">
        <f t="shared" si="5"/>
        <v>4.8387096774193541</v>
      </c>
      <c r="O25" s="17">
        <v>10</v>
      </c>
    </row>
    <row r="26" spans="1:15" s="9" customFormat="1" ht="15" x14ac:dyDescent="0.25">
      <c r="A26" s="22">
        <v>7</v>
      </c>
      <c r="B26" s="26" t="s">
        <v>46</v>
      </c>
      <c r="C26" s="10"/>
      <c r="D26" s="11"/>
      <c r="E26" s="11"/>
      <c r="F26" s="2"/>
      <c r="G26" s="20"/>
      <c r="H26" s="24"/>
      <c r="I26" s="20"/>
      <c r="J26" s="23"/>
      <c r="K26" s="23"/>
      <c r="L26" s="20"/>
      <c r="M26" s="54"/>
      <c r="N26" s="21"/>
      <c r="O26" s="17">
        <v>10</v>
      </c>
    </row>
    <row r="27" spans="1:15" ht="15" x14ac:dyDescent="0.25">
      <c r="A27" s="22" t="s">
        <v>39</v>
      </c>
      <c r="B27" s="6" t="s">
        <v>67</v>
      </c>
      <c r="C27" s="23">
        <v>65.099999999999994</v>
      </c>
      <c r="D27" s="7">
        <v>42</v>
      </c>
      <c r="E27" s="7">
        <v>37</v>
      </c>
      <c r="F27" s="2">
        <f t="shared" si="0"/>
        <v>0.56835637480798773</v>
      </c>
      <c r="G27" s="20">
        <v>4</v>
      </c>
      <c r="H27" s="24">
        <f t="shared" si="1"/>
        <v>9.5238095238095237</v>
      </c>
      <c r="I27" s="20">
        <v>3</v>
      </c>
      <c r="J27" s="23">
        <f t="shared" si="2"/>
        <v>75</v>
      </c>
      <c r="K27" s="23">
        <f t="shared" si="7"/>
        <v>3.7</v>
      </c>
      <c r="L27" s="20">
        <f t="shared" si="4"/>
        <v>10</v>
      </c>
      <c r="M27" s="54">
        <v>3</v>
      </c>
      <c r="N27" s="21">
        <f t="shared" si="5"/>
        <v>8.1081081081081088</v>
      </c>
      <c r="O27" s="17">
        <v>10</v>
      </c>
    </row>
    <row r="28" spans="1:15" ht="15" x14ac:dyDescent="0.25">
      <c r="A28" s="22">
        <v>8</v>
      </c>
      <c r="B28" s="26" t="s">
        <v>47</v>
      </c>
      <c r="C28" s="23"/>
      <c r="D28" s="7"/>
      <c r="E28" s="7"/>
      <c r="F28" s="2"/>
      <c r="G28" s="20"/>
      <c r="H28" s="24"/>
      <c r="I28" s="20"/>
      <c r="J28" s="23"/>
      <c r="K28" s="23"/>
      <c r="L28" s="20"/>
      <c r="M28" s="54"/>
      <c r="N28" s="21"/>
      <c r="O28" s="17">
        <v>10</v>
      </c>
    </row>
    <row r="29" spans="1:15" ht="15" x14ac:dyDescent="0.25">
      <c r="A29" s="22" t="s">
        <v>39</v>
      </c>
      <c r="B29" s="6" t="s">
        <v>68</v>
      </c>
      <c r="C29" s="23">
        <v>156</v>
      </c>
      <c r="D29" s="7">
        <v>64</v>
      </c>
      <c r="E29" s="7">
        <v>24</v>
      </c>
      <c r="F29" s="2">
        <f t="shared" si="0"/>
        <v>0.15384615384615385</v>
      </c>
      <c r="G29" s="20">
        <v>3</v>
      </c>
      <c r="H29" s="24">
        <f t="shared" si="1"/>
        <v>4.6875</v>
      </c>
      <c r="I29" s="20">
        <v>3</v>
      </c>
      <c r="J29" s="23">
        <f t="shared" si="2"/>
        <v>100</v>
      </c>
      <c r="K29" s="23">
        <f t="shared" si="7"/>
        <v>2.4</v>
      </c>
      <c r="L29" s="20">
        <f t="shared" si="4"/>
        <v>10</v>
      </c>
      <c r="M29" s="54">
        <v>2</v>
      </c>
      <c r="N29" s="21">
        <f t="shared" si="5"/>
        <v>8.3333333333333339</v>
      </c>
      <c r="O29" s="17">
        <v>10</v>
      </c>
    </row>
    <row r="30" spans="1:15" ht="15" x14ac:dyDescent="0.25">
      <c r="A30" s="22">
        <v>9</v>
      </c>
      <c r="B30" s="26" t="s">
        <v>48</v>
      </c>
      <c r="C30" s="23"/>
      <c r="D30" s="7"/>
      <c r="E30" s="7"/>
      <c r="F30" s="2"/>
      <c r="G30" s="20"/>
      <c r="H30" s="24"/>
      <c r="I30" s="20"/>
      <c r="J30" s="23"/>
      <c r="K30" s="23"/>
      <c r="L30" s="20"/>
      <c r="M30" s="54"/>
      <c r="N30" s="21"/>
      <c r="O30" s="17">
        <v>10</v>
      </c>
    </row>
    <row r="31" spans="1:15" ht="15" x14ac:dyDescent="0.25">
      <c r="A31" s="22" t="s">
        <v>39</v>
      </c>
      <c r="B31" s="6" t="s">
        <v>69</v>
      </c>
      <c r="C31" s="23">
        <v>91.3</v>
      </c>
      <c r="D31" s="7">
        <v>30</v>
      </c>
      <c r="E31" s="7">
        <v>31</v>
      </c>
      <c r="F31" s="2">
        <f t="shared" si="0"/>
        <v>0.33953997809419495</v>
      </c>
      <c r="G31" s="20">
        <v>3</v>
      </c>
      <c r="H31" s="24">
        <f t="shared" si="1"/>
        <v>10</v>
      </c>
      <c r="I31" s="20">
        <v>2</v>
      </c>
      <c r="J31" s="23">
        <f t="shared" si="2"/>
        <v>66.666666666666657</v>
      </c>
      <c r="K31" s="23">
        <f t="shared" si="7"/>
        <v>3.1</v>
      </c>
      <c r="L31" s="20">
        <f t="shared" si="4"/>
        <v>10</v>
      </c>
      <c r="M31" s="54">
        <v>3</v>
      </c>
      <c r="N31" s="21">
        <f t="shared" si="5"/>
        <v>9.6774193548387082</v>
      </c>
      <c r="O31" s="17">
        <v>10</v>
      </c>
    </row>
    <row r="32" spans="1:15" ht="15" x14ac:dyDescent="0.25">
      <c r="A32" s="22">
        <v>10</v>
      </c>
      <c r="B32" s="26" t="s">
        <v>70</v>
      </c>
      <c r="C32" s="23"/>
      <c r="D32" s="7"/>
      <c r="E32" s="7"/>
      <c r="F32" s="2"/>
      <c r="G32" s="20"/>
      <c r="H32" s="24"/>
      <c r="I32" s="20"/>
      <c r="J32" s="23"/>
      <c r="K32" s="23"/>
      <c r="L32" s="20"/>
      <c r="M32" s="54"/>
      <c r="N32" s="21"/>
      <c r="O32" s="17">
        <v>10</v>
      </c>
    </row>
    <row r="33" spans="1:15" ht="15" x14ac:dyDescent="0.25">
      <c r="A33" s="22" t="s">
        <v>39</v>
      </c>
      <c r="B33" s="6" t="s">
        <v>77</v>
      </c>
      <c r="C33" s="23">
        <v>51</v>
      </c>
      <c r="D33" s="7">
        <v>40</v>
      </c>
      <c r="E33" s="7">
        <v>40</v>
      </c>
      <c r="F33" s="2">
        <f t="shared" si="0"/>
        <v>0.78431372549019607</v>
      </c>
      <c r="G33" s="20">
        <v>4</v>
      </c>
      <c r="H33" s="24">
        <f t="shared" si="1"/>
        <v>10</v>
      </c>
      <c r="I33" s="20">
        <v>2</v>
      </c>
      <c r="J33" s="23">
        <f t="shared" si="2"/>
        <v>50</v>
      </c>
      <c r="K33" s="23">
        <f t="shared" si="7"/>
        <v>4</v>
      </c>
      <c r="L33" s="20">
        <f t="shared" si="4"/>
        <v>10</v>
      </c>
      <c r="M33" s="54">
        <v>4</v>
      </c>
      <c r="N33" s="21">
        <f t="shared" si="5"/>
        <v>10</v>
      </c>
      <c r="O33" s="17">
        <v>10</v>
      </c>
    </row>
    <row r="34" spans="1:15" ht="15" x14ac:dyDescent="0.25">
      <c r="A34" s="22">
        <v>11</v>
      </c>
      <c r="B34" s="26" t="s">
        <v>49</v>
      </c>
      <c r="C34" s="23"/>
      <c r="D34" s="7"/>
      <c r="E34" s="7"/>
      <c r="F34" s="2"/>
      <c r="G34" s="20"/>
      <c r="H34" s="24"/>
      <c r="I34" s="20"/>
      <c r="J34" s="23"/>
      <c r="K34" s="23"/>
      <c r="L34" s="20"/>
      <c r="M34" s="20"/>
      <c r="N34" s="21"/>
      <c r="O34" s="17">
        <v>10</v>
      </c>
    </row>
    <row r="35" spans="1:15" ht="15" x14ac:dyDescent="0.25">
      <c r="A35" s="22" t="s">
        <v>39</v>
      </c>
      <c r="B35" s="6" t="s">
        <v>78</v>
      </c>
      <c r="C35" s="23">
        <v>38.9</v>
      </c>
      <c r="D35" s="7">
        <v>34</v>
      </c>
      <c r="E35" s="7">
        <v>30</v>
      </c>
      <c r="F35" s="2">
        <f t="shared" si="0"/>
        <v>0.77120822622107976</v>
      </c>
      <c r="G35" s="20">
        <v>3</v>
      </c>
      <c r="H35" s="24">
        <f t="shared" si="1"/>
        <v>8.8235294117647065</v>
      </c>
      <c r="I35" s="20">
        <v>3</v>
      </c>
      <c r="J35" s="23">
        <f t="shared" si="2"/>
        <v>100</v>
      </c>
      <c r="K35" s="23">
        <f t="shared" si="7"/>
        <v>3</v>
      </c>
      <c r="L35" s="20">
        <f t="shared" si="4"/>
        <v>10</v>
      </c>
      <c r="M35" s="20">
        <v>3</v>
      </c>
      <c r="N35" s="21">
        <f t="shared" si="5"/>
        <v>10</v>
      </c>
      <c r="O35" s="17">
        <v>10</v>
      </c>
    </row>
    <row r="36" spans="1:15" ht="15" x14ac:dyDescent="0.25">
      <c r="A36" s="22">
        <v>12</v>
      </c>
      <c r="B36" s="26" t="s">
        <v>73</v>
      </c>
      <c r="C36" s="23"/>
      <c r="D36" s="7"/>
      <c r="E36" s="7"/>
      <c r="F36" s="2"/>
      <c r="G36" s="20"/>
      <c r="H36" s="24"/>
      <c r="I36" s="20"/>
      <c r="J36" s="23"/>
      <c r="K36" s="23"/>
      <c r="L36" s="20"/>
      <c r="M36" s="20"/>
      <c r="N36" s="21"/>
      <c r="O36" s="17">
        <v>10</v>
      </c>
    </row>
    <row r="37" spans="1:15" ht="15" x14ac:dyDescent="0.25">
      <c r="A37" s="22" t="s">
        <v>39</v>
      </c>
      <c r="B37" s="6" t="s">
        <v>71</v>
      </c>
      <c r="C37" s="23">
        <v>48.8</v>
      </c>
      <c r="D37" s="7">
        <v>71</v>
      </c>
      <c r="E37" s="7">
        <v>63</v>
      </c>
      <c r="F37" s="2">
        <f t="shared" si="0"/>
        <v>1.2909836065573772</v>
      </c>
      <c r="G37" s="20">
        <v>6</v>
      </c>
      <c r="H37" s="24">
        <f t="shared" si="1"/>
        <v>8.4507042253521121</v>
      </c>
      <c r="I37" s="20">
        <v>4</v>
      </c>
      <c r="J37" s="23">
        <f t="shared" si="2"/>
        <v>66.666666666666657</v>
      </c>
      <c r="K37" s="23">
        <f t="shared" si="7"/>
        <v>6.3</v>
      </c>
      <c r="L37" s="20">
        <f t="shared" si="4"/>
        <v>10</v>
      </c>
      <c r="M37" s="20">
        <v>5</v>
      </c>
      <c r="N37" s="21">
        <f t="shared" si="5"/>
        <v>7.9365079365079358</v>
      </c>
      <c r="O37" s="17">
        <v>10</v>
      </c>
    </row>
    <row r="38" spans="1:15" ht="15" x14ac:dyDescent="0.25">
      <c r="A38" s="22">
        <v>13</v>
      </c>
      <c r="B38" s="26" t="s">
        <v>54</v>
      </c>
      <c r="C38" s="32"/>
      <c r="D38" s="7"/>
      <c r="E38" s="7"/>
      <c r="F38" s="2"/>
      <c r="G38" s="33"/>
      <c r="H38" s="24"/>
      <c r="I38" s="33"/>
      <c r="J38" s="32"/>
      <c r="K38" s="32"/>
      <c r="L38" s="33"/>
      <c r="M38" s="33"/>
      <c r="N38" s="21"/>
      <c r="O38" s="17"/>
    </row>
    <row r="39" spans="1:15" ht="15" x14ac:dyDescent="0.25">
      <c r="A39" s="22"/>
      <c r="B39" s="6" t="s">
        <v>64</v>
      </c>
      <c r="C39" s="32">
        <v>45.9</v>
      </c>
      <c r="D39" s="7">
        <v>44</v>
      </c>
      <c r="E39" s="7">
        <v>42</v>
      </c>
      <c r="F39" s="2">
        <f t="shared" si="0"/>
        <v>0.91503267973856217</v>
      </c>
      <c r="G39" s="33">
        <v>4</v>
      </c>
      <c r="H39" s="24">
        <f t="shared" si="1"/>
        <v>9.0909090909090917</v>
      </c>
      <c r="I39" s="33">
        <v>0</v>
      </c>
      <c r="J39" s="32">
        <f t="shared" si="2"/>
        <v>0</v>
      </c>
      <c r="K39" s="32">
        <f t="shared" si="7"/>
        <v>4.2</v>
      </c>
      <c r="L39" s="33">
        <f t="shared" si="4"/>
        <v>10</v>
      </c>
      <c r="M39" s="33">
        <v>4</v>
      </c>
      <c r="N39" s="21">
        <f t="shared" si="5"/>
        <v>9.5238095238095237</v>
      </c>
      <c r="O39" s="17">
        <v>10</v>
      </c>
    </row>
    <row r="40" spans="1:15" ht="15" x14ac:dyDescent="0.25">
      <c r="A40" s="22">
        <v>14</v>
      </c>
      <c r="B40" s="26" t="s">
        <v>56</v>
      </c>
      <c r="C40" s="23"/>
      <c r="D40" s="7"/>
      <c r="E40" s="7"/>
      <c r="F40" s="2"/>
      <c r="G40" s="20"/>
      <c r="H40" s="24"/>
      <c r="I40" s="20"/>
      <c r="J40" s="23"/>
      <c r="K40" s="23"/>
      <c r="L40" s="20"/>
      <c r="M40" s="20"/>
      <c r="N40" s="21"/>
      <c r="O40" s="17">
        <v>10</v>
      </c>
    </row>
    <row r="41" spans="1:15" ht="15" x14ac:dyDescent="0.25">
      <c r="A41" s="22" t="s">
        <v>39</v>
      </c>
      <c r="B41" s="6" t="s">
        <v>72</v>
      </c>
      <c r="C41" s="23">
        <v>134.6</v>
      </c>
      <c r="D41" s="7">
        <v>57</v>
      </c>
      <c r="E41" s="7">
        <v>49</v>
      </c>
      <c r="F41" s="2">
        <f t="shared" si="0"/>
        <v>0.36404160475482916</v>
      </c>
      <c r="G41" s="20">
        <v>5</v>
      </c>
      <c r="H41" s="24">
        <f t="shared" si="1"/>
        <v>8.7719298245614024</v>
      </c>
      <c r="I41" s="20">
        <v>3</v>
      </c>
      <c r="J41" s="23">
        <f t="shared" si="2"/>
        <v>60</v>
      </c>
      <c r="K41" s="23">
        <f t="shared" si="7"/>
        <v>4.9000000000000004</v>
      </c>
      <c r="L41" s="20">
        <f t="shared" si="4"/>
        <v>10.000000000000002</v>
      </c>
      <c r="M41" s="20">
        <v>4</v>
      </c>
      <c r="N41" s="21">
        <f t="shared" si="5"/>
        <v>8.1632653061224492</v>
      </c>
      <c r="O41" s="17">
        <v>10</v>
      </c>
    </row>
    <row r="42" spans="1:15" ht="15" x14ac:dyDescent="0.25">
      <c r="A42" s="22">
        <v>15</v>
      </c>
      <c r="B42" s="26" t="s">
        <v>59</v>
      </c>
      <c r="C42" s="23"/>
      <c r="D42" s="7"/>
      <c r="E42" s="7"/>
      <c r="F42" s="2"/>
      <c r="G42" s="20"/>
      <c r="H42" s="24"/>
      <c r="I42" s="20"/>
      <c r="J42" s="23"/>
      <c r="K42" s="23"/>
      <c r="L42" s="20"/>
      <c r="M42" s="20"/>
      <c r="N42" s="21"/>
      <c r="O42" s="17">
        <v>10</v>
      </c>
    </row>
    <row r="43" spans="1:15" ht="15" x14ac:dyDescent="0.25">
      <c r="A43" s="22" t="s">
        <v>39</v>
      </c>
      <c r="B43" s="6" t="s">
        <v>79</v>
      </c>
      <c r="C43" s="23">
        <v>102.64</v>
      </c>
      <c r="D43" s="7">
        <v>60</v>
      </c>
      <c r="E43" s="7">
        <v>70</v>
      </c>
      <c r="F43" s="2">
        <f t="shared" si="0"/>
        <v>0.68199532346063907</v>
      </c>
      <c r="G43" s="20">
        <v>5</v>
      </c>
      <c r="H43" s="24">
        <f t="shared" si="1"/>
        <v>8.3333333333333339</v>
      </c>
      <c r="I43" s="20">
        <v>0</v>
      </c>
      <c r="J43" s="23">
        <f t="shared" si="2"/>
        <v>0</v>
      </c>
      <c r="K43" s="23">
        <f t="shared" si="7"/>
        <v>7</v>
      </c>
      <c r="L43" s="20">
        <f t="shared" si="4"/>
        <v>10</v>
      </c>
      <c r="M43" s="20">
        <v>4</v>
      </c>
      <c r="N43" s="21">
        <f t="shared" si="5"/>
        <v>5.7142857142857144</v>
      </c>
      <c r="O43" s="17">
        <v>10</v>
      </c>
    </row>
    <row r="44" spans="1:15" ht="15" x14ac:dyDescent="0.25">
      <c r="A44" s="65" t="s">
        <v>20</v>
      </c>
      <c r="B44" s="65"/>
      <c r="C44" s="20">
        <f>SUM(C13:C43)</f>
        <v>1288.4209999999998</v>
      </c>
      <c r="D44" s="44">
        <f>SUM(D13:D43)</f>
        <v>722</v>
      </c>
      <c r="E44" s="20">
        <f>SUM(E13:E43)</f>
        <v>727</v>
      </c>
      <c r="F44" s="20" t="s">
        <v>1</v>
      </c>
      <c r="G44" s="20">
        <f>SUM(G13:G43)</f>
        <v>56</v>
      </c>
      <c r="H44" s="24">
        <f t="shared" ref="H44" si="14">IF(D44=0, 0,100/D44*G44)</f>
        <v>7.75623268698061</v>
      </c>
      <c r="I44" s="20">
        <f>SUM(I13:I43)</f>
        <v>30</v>
      </c>
      <c r="J44" s="23">
        <f t="shared" ref="J44" si="15">IF(G44=0, 0,I44/G44*100)</f>
        <v>53.571428571428569</v>
      </c>
      <c r="K44" s="20">
        <f>SUM(K13:K43)</f>
        <v>72.600000000000009</v>
      </c>
      <c r="L44" s="20">
        <f t="shared" ref="L44" si="16">IF(E44=0, 0,100/E44*K44)</f>
        <v>9.9862448418156813</v>
      </c>
      <c r="M44" s="20">
        <f>SUM(M13:M43)</f>
        <v>55</v>
      </c>
      <c r="N44" s="21">
        <f t="shared" ref="N44" si="17">IF(E44=0, 0,100/E44*M44)</f>
        <v>7.5653370013755152</v>
      </c>
    </row>
  </sheetData>
  <autoFilter ref="A12:N44"/>
  <mergeCells count="27">
    <mergeCell ref="A44:B44"/>
    <mergeCell ref="M8:M11"/>
    <mergeCell ref="N8:N11"/>
    <mergeCell ref="D8:D11"/>
    <mergeCell ref="E8:E11"/>
    <mergeCell ref="G8:G11"/>
    <mergeCell ref="H8:H11"/>
    <mergeCell ref="I8:I11"/>
    <mergeCell ref="O6:O12"/>
    <mergeCell ref="G7:H7"/>
    <mergeCell ref="I7:J7"/>
    <mergeCell ref="K7:L7"/>
    <mergeCell ref="M7:N7"/>
    <mergeCell ref="J8:J11"/>
    <mergeCell ref="K8:K11"/>
    <mergeCell ref="L8:L11"/>
    <mergeCell ref="A1:N1"/>
    <mergeCell ref="A2:N2"/>
    <mergeCell ref="A3:N3"/>
    <mergeCell ref="A4:N4"/>
    <mergeCell ref="A6:A11"/>
    <mergeCell ref="B6:B11"/>
    <mergeCell ref="C6:C11"/>
    <mergeCell ref="D6:E7"/>
    <mergeCell ref="F6:F11"/>
    <mergeCell ref="G6:J6"/>
    <mergeCell ref="K6:N6"/>
  </mergeCells>
  <conditionalFormatting sqref="B13">
    <cfRule type="duplicateValues" dxfId="6" priority="8"/>
  </conditionalFormatting>
  <conditionalFormatting sqref="M13:M19 M22:M43">
    <cfRule type="cellIs" dxfId="5" priority="5" operator="greaterThan">
      <formula>$K13</formula>
    </cfRule>
  </conditionalFormatting>
  <conditionalFormatting sqref="I13:I19 I22:I43">
    <cfRule type="cellIs" dxfId="4" priority="4" operator="greaterThan">
      <formula>$G13</formula>
    </cfRule>
  </conditionalFormatting>
  <conditionalFormatting sqref="I20:I21">
    <cfRule type="cellIs" dxfId="3" priority="1" operator="greaterThan">
      <formula>$G20</formula>
    </cfRule>
  </conditionalFormatting>
  <conditionalFormatting sqref="M20:M21">
    <cfRule type="cellIs" dxfId="2" priority="2" operator="greaterThan">
      <formula>$K20</formula>
    </cfRule>
  </conditionalFormatting>
  <conditionalFormatting sqref="B20:B21">
    <cfRule type="duplicateValues" dxfId="1" priority="3"/>
  </conditionalFormatting>
  <conditionalFormatting sqref="B14:B19 B22:B43">
    <cfRule type="duplicateValues" dxfId="0" priority="4325"/>
  </conditionalFormatting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Лось</vt:lpstr>
      <vt:lpstr>Косуля сибирская</vt:lpstr>
      <vt:lpstr>барсук</vt:lpstr>
      <vt:lpstr>барсук!Область_печати</vt:lpstr>
      <vt:lpstr>'Косуля сибирская'!Область_печати</vt:lpstr>
      <vt:lpstr>Лось!Область_печати</vt:lpstr>
      <vt:lpstr>барсук!Охотничьи_просторы</vt:lpstr>
      <vt:lpstr>'Косуля сибирская'!Охотничьи_просторы</vt:lpstr>
      <vt:lpstr>Охотничьи_просторы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Эколог</cp:lastModifiedBy>
  <cp:lastPrinted>2024-04-17T07:53:27Z</cp:lastPrinted>
  <dcterms:created xsi:type="dcterms:W3CDTF">2022-03-17T11:59:12Z</dcterms:created>
  <dcterms:modified xsi:type="dcterms:W3CDTF">2025-05-29T07:27:25Z</dcterms:modified>
</cp:coreProperties>
</file>